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tabRatio="798" activeTab="0"/>
  </bookViews>
  <sheets>
    <sheet name="县级公共财政预算" sheetId="1" r:id="rId1"/>
    <sheet name="县级基金" sheetId="2" r:id="rId2"/>
    <sheet name="国资经营预算总表" sheetId="3" r:id="rId3"/>
    <sheet name="社保基金预算" sheetId="4" r:id="rId4"/>
    <sheet name="Sheet2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D" localSheetId="0">#REF!</definedName>
    <definedName name="D" localSheetId="1">#REF!</definedName>
    <definedName name="D">#REF!</definedName>
    <definedName name="地区名称" localSheetId="1">'[6]封面'!$B$2:$B$37</definedName>
    <definedName name="地区名称">#REF!</definedName>
    <definedName name="支出调整01" localSheetId="0">#REF!</definedName>
    <definedName name="支出调整01" localSheetId="1">#REF!</definedName>
    <definedName name="支出调整01">#REF!</definedName>
  </definedNames>
  <calcPr fullCalcOnLoad="1"/>
</workbook>
</file>

<file path=xl/comments1.xml><?xml version="1.0" encoding="utf-8"?>
<comments xmlns="http://schemas.openxmlformats.org/spreadsheetml/2006/main">
  <authors>
    <author>FtpDown</author>
  </authors>
  <commentList>
    <comment ref="B40" authorId="0">
      <text>
        <r>
          <rPr>
            <b/>
            <sz val="9"/>
            <rFont val="宋体"/>
            <family val="0"/>
          </rPr>
          <t>FtpDown:</t>
        </r>
        <r>
          <rPr>
            <sz val="9"/>
            <rFont val="宋体"/>
            <family val="0"/>
          </rPr>
          <t xml:space="preserve">
调增14272万元</t>
        </r>
      </text>
    </comment>
  </commentList>
</comments>
</file>

<file path=xl/sharedStrings.xml><?xml version="1.0" encoding="utf-8"?>
<sst xmlns="http://schemas.openxmlformats.org/spreadsheetml/2006/main" count="212" uniqueCount="175">
  <si>
    <t>一、税收收入</t>
  </si>
  <si>
    <t>二、非税收入</t>
  </si>
  <si>
    <t>单位：万元</t>
  </si>
  <si>
    <t>收      入      项      目</t>
  </si>
  <si>
    <t>支    出    项    目</t>
  </si>
  <si>
    <t>调整预算数</t>
  </si>
  <si>
    <t>一、一般公共服务</t>
  </si>
  <si>
    <t xml:space="preserve">    其中：增值税25％</t>
  </si>
  <si>
    <t>二、外交</t>
  </si>
  <si>
    <t xml:space="preserve">          营业税</t>
  </si>
  <si>
    <t>三、国防</t>
  </si>
  <si>
    <t xml:space="preserve">          企业所得税40％</t>
  </si>
  <si>
    <t>四、公共安全</t>
  </si>
  <si>
    <t xml:space="preserve">          个人所得税40％</t>
  </si>
  <si>
    <t>五、教育</t>
  </si>
  <si>
    <t xml:space="preserve">          城市维护建设税</t>
  </si>
  <si>
    <t>六、科学技术</t>
  </si>
  <si>
    <t xml:space="preserve">          契税</t>
  </si>
  <si>
    <t>七、文化体育与传媒</t>
  </si>
  <si>
    <t xml:space="preserve">          耕地占用税</t>
  </si>
  <si>
    <t>八、社会保障和就业</t>
  </si>
  <si>
    <t xml:space="preserve">          其他税收收入</t>
  </si>
  <si>
    <t>九、医疗卫生</t>
  </si>
  <si>
    <t>十、节能环保</t>
  </si>
  <si>
    <t>十一、城乡社区事务</t>
  </si>
  <si>
    <t xml:space="preserve">    其中：专项收入</t>
  </si>
  <si>
    <t>十二、农林水事务</t>
  </si>
  <si>
    <t xml:space="preserve">          行政事业性收费收入</t>
  </si>
  <si>
    <t>十三、交通运输</t>
  </si>
  <si>
    <t xml:space="preserve">          罚没收入</t>
  </si>
  <si>
    <t>十四、资源勘探电力信息等事务</t>
  </si>
  <si>
    <t xml:space="preserve">          其他收入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</si>
  <si>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</si>
  <si>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</si>
  <si>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</si>
  <si>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</si>
  <si>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</si>
  <si>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二十、粮油物资储备事务</t>
  </si>
  <si>
    <t>二十一、国债还本付息支出</t>
  </si>
  <si>
    <t>二十二、其他支出</t>
  </si>
  <si>
    <t xml:space="preserve">  其中: 增值税和消费税税收返还收入 </t>
  </si>
  <si>
    <t xml:space="preserve">       所得税基数返还收入</t>
  </si>
  <si>
    <t xml:space="preserve">  补助下级支出</t>
  </si>
  <si>
    <t xml:space="preserve">       一般性转移支付补助收入</t>
  </si>
  <si>
    <t xml:space="preserve">       调整工资转移支付补助收入</t>
  </si>
  <si>
    <t xml:space="preserve">  债券转贷支出</t>
  </si>
  <si>
    <r>
      <t xml:space="preserve">       农村税费改革补助收入</t>
    </r>
    <r>
      <rPr>
        <sz val="8"/>
        <rFont val="宋体"/>
        <family val="0"/>
      </rPr>
      <t>(含取消农特税、农业税补助)</t>
    </r>
  </si>
  <si>
    <t xml:space="preserve">       其他各项补助收入</t>
  </si>
  <si>
    <t xml:space="preserve">  债券转贷收入</t>
  </si>
  <si>
    <t xml:space="preserve"> </t>
  </si>
  <si>
    <t>单位：万元</t>
  </si>
  <si>
    <t>预算数</t>
  </si>
  <si>
    <t>一、转让政府还贷道路收费权收入</t>
  </si>
  <si>
    <t>一、一般公共服务</t>
  </si>
  <si>
    <t>二、散装水泥专项资金收入</t>
  </si>
  <si>
    <t>二、教育</t>
  </si>
  <si>
    <t>三、新型墙体材料专项基金收入</t>
  </si>
  <si>
    <t>五、育林基金收入</t>
  </si>
  <si>
    <t>七、残疾人就业保障金收入</t>
  </si>
  <si>
    <t>七、交通运输</t>
  </si>
  <si>
    <t>八、政府住房基金收入</t>
  </si>
  <si>
    <t>九、国有土地使用权出让金收入</t>
  </si>
  <si>
    <t>九、商业服务业等事务</t>
  </si>
  <si>
    <t>十、其他政府性基金支出</t>
  </si>
  <si>
    <t>十二、城市基础设施配套费收入</t>
  </si>
  <si>
    <t>十三、其他政府性基金收入</t>
  </si>
  <si>
    <t>收入合计</t>
  </si>
  <si>
    <t>支出合计</t>
  </si>
  <si>
    <t xml:space="preserve">       上解上级基金预算支出</t>
  </si>
  <si>
    <t xml:space="preserve">       其中：公路养路费转移支付收入</t>
  </si>
  <si>
    <t xml:space="preserve">    下级基金上解收入</t>
  </si>
  <si>
    <t>收入总计</t>
  </si>
  <si>
    <t>支出总计</t>
  </si>
  <si>
    <r>
      <t>支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出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项</t>
    </r>
    <r>
      <rPr>
        <b/>
        <sz val="12"/>
        <rFont val="Times New Roman"/>
        <family val="1"/>
      </rPr>
      <t xml:space="preserve">       </t>
    </r>
    <r>
      <rPr>
        <sz val="12"/>
        <rFont val="宋体"/>
        <family val="0"/>
      </rPr>
      <t>目</t>
    </r>
  </si>
  <si>
    <t>公共财政预算收入合计</t>
  </si>
  <si>
    <t>公共财政预算收入总计</t>
  </si>
  <si>
    <t xml:space="preserve">  上级公共财政预算补助收入</t>
  </si>
  <si>
    <t>公共财政预算支出合计</t>
  </si>
  <si>
    <t xml:space="preserve">  上解上级公共财政预算支出</t>
  </si>
  <si>
    <t>公共财政预算支出总计</t>
  </si>
  <si>
    <t xml:space="preserve">  下级公共财政预算上解收入</t>
  </si>
  <si>
    <r>
      <t>收      入      项</t>
    </r>
    <r>
      <rPr>
        <sz val="12"/>
        <rFont val="宋体"/>
        <family val="0"/>
      </rPr>
      <t xml:space="preserve">       目</t>
    </r>
  </si>
  <si>
    <t>单位：万元</t>
  </si>
  <si>
    <t>收      入      项      目</t>
  </si>
  <si>
    <t>支      出      项      目</t>
  </si>
  <si>
    <t>一、利润收入</t>
  </si>
  <si>
    <t>一、相关税金</t>
  </si>
  <si>
    <t>二、股利、股息收入</t>
  </si>
  <si>
    <t>二、土地收益金</t>
  </si>
  <si>
    <t>本年收入合计</t>
  </si>
  <si>
    <t>本年支出合计</t>
  </si>
  <si>
    <t>上年结转</t>
  </si>
  <si>
    <t>结转下年</t>
  </si>
  <si>
    <t>收 入 总 计</t>
  </si>
  <si>
    <t>支 出 总 计</t>
  </si>
  <si>
    <t>执行数</t>
  </si>
  <si>
    <t>执行数</t>
  </si>
  <si>
    <t>三、其他国有资本经营收入</t>
  </si>
  <si>
    <t xml:space="preserve">            盘活国有资产收入（含处置资产收入）</t>
  </si>
  <si>
    <t xml:space="preserve">  其中：县本级行政事业单位国有资本经营性收益</t>
  </si>
  <si>
    <t>三、企业改制经费</t>
  </si>
  <si>
    <t>四、企业科技创新经费</t>
  </si>
  <si>
    <t>比二○一四年执行数增减%</t>
  </si>
  <si>
    <t xml:space="preserve">          增值税（营改增100%）</t>
  </si>
  <si>
    <t>附件二</t>
  </si>
  <si>
    <t>附件一</t>
  </si>
  <si>
    <t>附件四</t>
  </si>
  <si>
    <t>项        目</t>
  </si>
  <si>
    <t>合计</t>
  </si>
  <si>
    <t xml:space="preserve">企业职工基本养老保险基金
</t>
  </si>
  <si>
    <t>失业保险基金</t>
  </si>
  <si>
    <t>城镇职工基本医疗保险基金</t>
  </si>
  <si>
    <t>工伤保险基金</t>
  </si>
  <si>
    <t>生育保险基金</t>
  </si>
  <si>
    <t>居民基本医疗保险基金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</si>
  <si>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</si>
  <si>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</si>
  <si>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</si>
  <si>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</si>
  <si>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</si>
  <si>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</si>
  <si>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</si>
  <si>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</si>
  <si>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</si>
  <si>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</si>
  <si>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</si>
  <si>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江西省宜春市铜鼓县</t>
  </si>
  <si>
    <t>单位：</t>
  </si>
  <si>
    <t>元</t>
  </si>
  <si>
    <t>城乡居民基本养老保险基金</t>
  </si>
  <si>
    <t>第 1 页</t>
  </si>
  <si>
    <t>其中： 1、社会保险待遇支出</t>
  </si>
  <si>
    <t>附件三</t>
  </si>
  <si>
    <t>2015年预算数</t>
  </si>
  <si>
    <t>二○一四年</t>
  </si>
  <si>
    <t>二○一五年预算数</t>
  </si>
  <si>
    <t xml:space="preserve">    上年结余收入</t>
  </si>
  <si>
    <t>六、地方水利建设基金收入</t>
  </si>
  <si>
    <t>二○一四年</t>
  </si>
  <si>
    <t>二○一五年预算数</t>
  </si>
  <si>
    <t>比二○一四年执行数增减%</t>
  </si>
  <si>
    <t>比二○一四年调整预算数增减%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</si>
  <si>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</si>
  <si>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</si>
  <si>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</si>
  <si>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</si>
  <si>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</si>
  <si>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</si>
  <si>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</si>
  <si>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</si>
  <si>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</si>
  <si>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</si>
  <si>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</si>
  <si>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</si>
  <si>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</si>
  <si>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</si>
  <si>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调入资金</t>
  </si>
  <si>
    <t>五、其他国有资本经营预算支出</t>
  </si>
  <si>
    <t>四、森林植被恢复费</t>
  </si>
  <si>
    <t>十、国有土地收益基金收入</t>
  </si>
  <si>
    <t>十一、农业土地开发资金收入</t>
  </si>
  <si>
    <t xml:space="preserve">    上级基金预算补助收入</t>
  </si>
  <si>
    <t>三、文化体育与传媒</t>
  </si>
  <si>
    <t>四、社会保障和就业</t>
  </si>
  <si>
    <t>五、城乡社区事务</t>
  </si>
  <si>
    <t>六、农林水事务</t>
  </si>
  <si>
    <t>八、资源勘探电力信息等事务</t>
  </si>
  <si>
    <t>十一、调出资金</t>
  </si>
  <si>
    <r>
      <t>备注：2</t>
    </r>
    <r>
      <rPr>
        <sz val="12"/>
        <rFont val="宋体"/>
        <family val="0"/>
      </rPr>
      <t>015年从国有土地出让收入中调6600万元到预算内，另森林植被恢复费、育林基金收入、地方水利建设基金收入、残疾人就业保障金收入从2015年开始纳入预算内管理。</t>
    </r>
  </si>
  <si>
    <t xml:space="preserve">       年终结余</t>
  </si>
  <si>
    <t>2015年县级公共财政预算安排情况表（草案）</t>
  </si>
  <si>
    <t xml:space="preserve"> 2015年县级基金预算安排情况表（草案）</t>
  </si>
  <si>
    <t>2015年县级国有资本经营预算安排情况表（草案）</t>
  </si>
  <si>
    <t>2015年社会保险基金预算总表</t>
  </si>
  <si>
    <t xml:space="preserve">          国有资产处置收收入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</si>
</sst>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_ ;[Red]\-0.0\ "/>
    <numFmt numFmtId="180" formatCode="0.0000_ "/>
    <numFmt numFmtId="181" formatCode="0.00000_ "/>
    <numFmt numFmtId="182" formatCode="0.0%"/>
    <numFmt numFmtId="183" formatCode="0_);[Red]\(0\)"/>
    <numFmt numFmtId="184" formatCode="_ * #,##0.0_ ;_ * \-#,##0.0_ ;_ * &quot;-&quot;??_ ;_ @_ "/>
    <numFmt numFmtId="185" formatCode="_ * #,##0_ ;_ * \-#,##0_ ;_ * &quot;-&quot;??_ ;_ @_ "/>
    <numFmt numFmtId="186" formatCode="0.0"/>
    <numFmt numFmtId="187" formatCode="#,##0.0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_ "/>
    <numFmt numFmtId="194" formatCode="0;_码"/>
    <numFmt numFmtId="195" formatCode="0;_쀁"/>
    <numFmt numFmtId="196" formatCode="0.0_);[Red]\(0.0\)"/>
    <numFmt numFmtId="197" formatCode="0_ ;[Red]\-0\ "/>
    <numFmt numFmtId="198" formatCode="0.000"/>
    <numFmt numFmtId="199" formatCode="0.0000"/>
    <numFmt numFmtId="200" formatCode="0.000000"/>
    <numFmt numFmtId="201" formatCode="0.00000"/>
    <numFmt numFmtId="202" formatCode="&quot;编&quot;&quot;制&quot;&quot;日&quot;&quot;期&quot;\:yyyy/m/d\ h:mm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.00_ ;[Red]\-0.00\ "/>
    <numFmt numFmtId="207" formatCode="0.00000000_ "/>
    <numFmt numFmtId="208" formatCode="0.0000000_ "/>
    <numFmt numFmtId="209" formatCode="0.000000_ "/>
    <numFmt numFmtId="210" formatCode="0.0000000"/>
    <numFmt numFmtId="211" formatCode="0.00000000"/>
    <numFmt numFmtId="212" formatCode="&quot;编&quot;&quot;制&quot;&quot;单&quot;&quot;位&quot;\:&quot;预&quot;&quot;算&quot;&quot;处&quot;;&quot;编&quot;&quot;制&quot;&quot;日&quot;&quot;期&quot;\:yyyy/m/d"/>
    <numFmt numFmtId="213" formatCode="&quot;编&quot;&quot;制&quot;&quot;日&quot;&quot;期&quot;\:yyyy/m/d"/>
    <numFmt numFmtId="214" formatCode="&quot;¥&quot;#,##0;\-&quot;¥&quot;#,##0"/>
    <numFmt numFmtId="215" formatCode="&quot;¥&quot;#,##0;[Red]\-&quot;¥&quot;#,##0"/>
    <numFmt numFmtId="216" formatCode="&quot;¥&quot;#,##0.00;\-&quot;¥&quot;#,##0.00"/>
    <numFmt numFmtId="217" formatCode="&quot;¥&quot;#,##0.00;[Red]\-&quot;¥&quot;#,##0.00"/>
    <numFmt numFmtId="218" formatCode="_-&quot;¥&quot;* #,##0_-;\-&quot;¥&quot;* #,##0_-;_-&quot;¥&quot;* &quot;-&quot;_-;_-@_-"/>
    <numFmt numFmtId="219" formatCode="_-* #,##0_-;\-* #,##0_-;_-* &quot;-&quot;_-;_-@_-"/>
    <numFmt numFmtId="220" formatCode="_-&quot;¥&quot;* #,##0.00_-;\-&quot;¥&quot;* #,##0.00_-;_-&quot;¥&quot;* &quot;-&quot;??_-;_-@_-"/>
    <numFmt numFmtId="221" formatCode="_-* #,##0.00_-;\-* #,##0.00_-;_-* &quot;-&quot;??_-;_-@_-"/>
    <numFmt numFmtId="222" formatCode="0.0000_);[Red]\(0.0000\)"/>
    <numFmt numFmtId="223" formatCode="0.00_);[Red]\(0.00\)"/>
    <numFmt numFmtId="224" formatCode="_(* #,##0_);_(* \(#,##0\);_(* &quot;-&quot;_);_(@_)"/>
    <numFmt numFmtId="225" formatCode="_(* #,##0.00_);_(* \(#,##0.00\);_(* &quot;-&quot;??_);_(@_)"/>
    <numFmt numFmtId="226" formatCode="&quot;¥&quot;* _-#,##0.00;&quot;¥&quot;* \-#,##0.00;&quot;¥&quot;* _-&quot;-&quot;??;@"/>
    <numFmt numFmtId="227" formatCode="0.00000%"/>
    <numFmt numFmtId="228" formatCode="#,##0.00_ ;\-#,##0.00;;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42">
      <alignment/>
      <protection/>
    </xf>
    <xf numFmtId="0" fontId="0" fillId="0" borderId="0" xfId="40">
      <alignment/>
      <protection/>
    </xf>
    <xf numFmtId="0" fontId="0" fillId="0" borderId="0" xfId="40" applyFill="1">
      <alignment/>
      <protection/>
    </xf>
    <xf numFmtId="179" fontId="0" fillId="0" borderId="0" xfId="40" applyNumberFormat="1">
      <alignment/>
      <protection/>
    </xf>
    <xf numFmtId="179" fontId="24" fillId="0" borderId="0" xfId="40" applyNumberFormat="1" applyFont="1" applyAlignment="1">
      <alignment horizontal="right"/>
      <protection/>
    </xf>
    <xf numFmtId="0" fontId="24" fillId="0" borderId="0" xfId="42" applyFont="1" applyAlignment="1">
      <alignment vertical="center"/>
      <protection/>
    </xf>
    <xf numFmtId="0" fontId="24" fillId="0" borderId="10" xfId="40" applyFont="1" applyBorder="1" applyAlignment="1">
      <alignment horizontal="distributed" vertical="center"/>
      <protection/>
    </xf>
    <xf numFmtId="0" fontId="24" fillId="0" borderId="10" xfId="42" applyFont="1" applyBorder="1" applyAlignment="1">
      <alignment vertical="center"/>
      <protection/>
    </xf>
    <xf numFmtId="176" fontId="24" fillId="0" borderId="10" xfId="40" applyNumberFormat="1" applyFont="1" applyBorder="1" applyAlignment="1">
      <alignment vertical="center"/>
      <protection/>
    </xf>
    <xf numFmtId="176" fontId="24" fillId="0" borderId="10" xfId="40" applyNumberFormat="1" applyFont="1" applyFill="1" applyBorder="1" applyAlignment="1">
      <alignment vertical="center"/>
      <protection/>
    </xf>
    <xf numFmtId="0" fontId="24" fillId="0" borderId="10" xfId="42" applyFont="1" applyFill="1" applyBorder="1" applyAlignment="1">
      <alignment vertical="center"/>
      <protection/>
    </xf>
    <xf numFmtId="0" fontId="24" fillId="0" borderId="10" xfId="40" applyFont="1" applyBorder="1" applyAlignment="1">
      <alignment horizontal="center" vertical="center"/>
      <protection/>
    </xf>
    <xf numFmtId="1" fontId="24" fillId="0" borderId="10" xfId="42" applyNumberFormat="1" applyFont="1" applyBorder="1" applyAlignment="1" applyProtection="1">
      <alignment vertical="center"/>
      <protection locked="0"/>
    </xf>
    <xf numFmtId="1" fontId="24" fillId="0" borderId="10" xfId="42" applyNumberFormat="1" applyFont="1" applyBorder="1" applyAlignment="1" applyProtection="1">
      <alignment horizontal="left" vertical="center"/>
      <protection locked="0"/>
    </xf>
    <xf numFmtId="0" fontId="24" fillId="0" borderId="10" xfId="42" applyNumberFormat="1" applyFont="1" applyFill="1" applyBorder="1" applyAlignment="1" applyProtection="1">
      <alignment vertical="center"/>
      <protection locked="0"/>
    </xf>
    <xf numFmtId="176" fontId="24" fillId="0" borderId="10" xfId="42" applyNumberFormat="1" applyFont="1" applyBorder="1" applyAlignment="1" applyProtection="1">
      <alignment vertical="center"/>
      <protection locked="0"/>
    </xf>
    <xf numFmtId="0" fontId="24" fillId="0" borderId="10" xfId="42" applyNumberFormat="1" applyFont="1" applyBorder="1" applyAlignment="1" applyProtection="1">
      <alignment vertical="center"/>
      <protection locked="0"/>
    </xf>
    <xf numFmtId="0" fontId="24" fillId="0" borderId="10" xfId="40" applyFont="1" applyBorder="1" applyAlignment="1">
      <alignment vertical="center"/>
      <protection/>
    </xf>
    <xf numFmtId="0" fontId="24" fillId="0" borderId="0" xfId="42" applyFont="1">
      <alignment/>
      <protection/>
    </xf>
    <xf numFmtId="176" fontId="0" fillId="0" borderId="0" xfId="42" applyNumberFormat="1">
      <alignment/>
      <protection/>
    </xf>
    <xf numFmtId="0" fontId="0" fillId="0" borderId="0" xfId="42" applyFill="1">
      <alignment/>
      <protection/>
    </xf>
    <xf numFmtId="0" fontId="26" fillId="0" borderId="0" xfId="42" applyFont="1" applyAlignment="1">
      <alignment vertical="center"/>
      <protection/>
    </xf>
    <xf numFmtId="176" fontId="24" fillId="0" borderId="0" xfId="42" applyNumberFormat="1" applyFont="1">
      <alignment/>
      <protection/>
    </xf>
    <xf numFmtId="176" fontId="24" fillId="0" borderId="0" xfId="42" applyNumberFormat="1" applyFont="1" applyAlignment="1">
      <alignment vertical="center"/>
      <protection/>
    </xf>
    <xf numFmtId="180" fontId="24" fillId="0" borderId="10" xfId="40" applyNumberFormat="1" applyFont="1" applyBorder="1" applyAlignment="1">
      <alignment vertical="center"/>
      <protection/>
    </xf>
    <xf numFmtId="0" fontId="24" fillId="0" borderId="10" xfId="40" applyFont="1" applyFill="1" applyBorder="1" applyAlignment="1">
      <alignment vertical="center"/>
      <protection/>
    </xf>
    <xf numFmtId="0" fontId="24" fillId="0" borderId="10" xfId="42" applyFont="1" applyBorder="1" applyAlignment="1">
      <alignment horizontal="left" vertical="center"/>
      <protection/>
    </xf>
    <xf numFmtId="176" fontId="0" fillId="0" borderId="0" xfId="42" applyNumberFormat="1" applyFont="1">
      <alignment/>
      <protection/>
    </xf>
    <xf numFmtId="177" fontId="0" fillId="0" borderId="0" xfId="42" applyNumberFormat="1" applyFont="1" applyFill="1">
      <alignment/>
      <protection/>
    </xf>
    <xf numFmtId="177" fontId="0" fillId="0" borderId="0" xfId="42" applyNumberFormat="1" applyFont="1">
      <alignment/>
      <protection/>
    </xf>
    <xf numFmtId="0" fontId="0" fillId="0" borderId="0" xfId="42" applyFont="1">
      <alignment/>
      <protection/>
    </xf>
    <xf numFmtId="0" fontId="24" fillId="0" borderId="0" xfId="42" applyFont="1" applyFill="1">
      <alignment/>
      <protection/>
    </xf>
    <xf numFmtId="0" fontId="0" fillId="0" borderId="0" xfId="42" applyFont="1" applyFill="1">
      <alignment/>
      <protection/>
    </xf>
    <xf numFmtId="176" fontId="0" fillId="0" borderId="0" xfId="42" applyNumberFormat="1" applyFont="1" applyFill="1">
      <alignment/>
      <protection/>
    </xf>
    <xf numFmtId="176" fontId="0" fillId="0" borderId="0" xfId="41" applyNumberFormat="1" applyAlignment="1" applyProtection="1">
      <alignment horizontal="right" vertical="center"/>
      <protection locked="0"/>
    </xf>
    <xf numFmtId="176" fontId="0" fillId="0" borderId="0" xfId="41" applyNumberFormat="1" applyFill="1" applyAlignment="1" applyProtection="1">
      <alignment horizontal="right" vertical="center"/>
      <protection locked="0"/>
    </xf>
    <xf numFmtId="3" fontId="29" fillId="0" borderId="10" xfId="43" applyNumberFormat="1" applyFont="1" applyFill="1" applyBorder="1" applyAlignment="1" applyProtection="1">
      <alignment vertical="center"/>
      <protection/>
    </xf>
    <xf numFmtId="176" fontId="0" fillId="0" borderId="10" xfId="41" applyNumberFormat="1" applyFont="1" applyBorder="1" applyAlignment="1" applyProtection="1">
      <alignment horizontal="right" vertical="center"/>
      <protection locked="0"/>
    </xf>
    <xf numFmtId="176" fontId="0" fillId="0" borderId="10" xfId="41" applyNumberFormat="1" applyFont="1" applyFill="1" applyBorder="1" applyAlignment="1" applyProtection="1">
      <alignment horizontal="right" vertical="center"/>
      <protection locked="0"/>
    </xf>
    <xf numFmtId="176" fontId="0" fillId="0" borderId="11" xfId="41" applyNumberFormat="1" applyFont="1" applyBorder="1" applyAlignment="1" applyProtection="1">
      <alignment horizontal="right" vertical="center"/>
      <protection/>
    </xf>
    <xf numFmtId="176" fontId="0" fillId="0" borderId="11" xfId="41" applyNumberFormat="1" applyFont="1" applyFill="1" applyBorder="1" applyAlignment="1" applyProtection="1">
      <alignment horizontal="right" vertical="center"/>
      <protection/>
    </xf>
    <xf numFmtId="176" fontId="0" fillId="0" borderId="10" xfId="41" applyNumberFormat="1" applyFont="1" applyBorder="1" applyAlignment="1" applyProtection="1">
      <alignment horizontal="right" vertical="center"/>
      <protection/>
    </xf>
    <xf numFmtId="176" fontId="0" fillId="0" borderId="10" xfId="41" applyNumberFormat="1" applyFont="1" applyFill="1" applyBorder="1" applyAlignment="1" applyProtection="1">
      <alignment horizontal="right" vertical="center"/>
      <protection/>
    </xf>
    <xf numFmtId="0" fontId="0" fillId="0" borderId="0" xfId="41" applyAlignment="1">
      <alignment vertical="center"/>
      <protection/>
    </xf>
    <xf numFmtId="176" fontId="28" fillId="0" borderId="0" xfId="41" applyNumberFormat="1" applyFont="1" applyAlignment="1" applyProtection="1">
      <alignment vertical="center"/>
      <protection locked="0"/>
    </xf>
    <xf numFmtId="176" fontId="0" fillId="0" borderId="0" xfId="41" applyNumberFormat="1" applyAlignment="1" applyProtection="1">
      <alignment vertical="center"/>
      <protection locked="0"/>
    </xf>
    <xf numFmtId="176" fontId="0" fillId="0" borderId="0" xfId="41" applyNumberFormat="1" applyFill="1" applyAlignment="1" applyProtection="1">
      <alignment vertical="center"/>
      <protection locked="0"/>
    </xf>
    <xf numFmtId="0" fontId="0" fillId="0" borderId="0" xfId="41" applyFont="1" applyAlignment="1">
      <alignment vertical="center"/>
      <protection/>
    </xf>
    <xf numFmtId="176" fontId="0" fillId="0" borderId="0" xfId="41" applyNumberFormat="1" applyFont="1" applyAlignment="1">
      <alignment vertical="center"/>
      <protection/>
    </xf>
    <xf numFmtId="0" fontId="0" fillId="0" borderId="0" xfId="0" applyAlignment="1">
      <alignment vertical="center"/>
    </xf>
    <xf numFmtId="176" fontId="29" fillId="0" borderId="10" xfId="41" applyNumberFormat="1" applyFont="1" applyFill="1" applyBorder="1" applyAlignment="1" applyProtection="1">
      <alignment vertical="center"/>
      <protection locked="0"/>
    </xf>
    <xf numFmtId="176" fontId="0" fillId="0" borderId="0" xfId="41" applyNumberFormat="1" applyFont="1" applyAlignment="1" applyProtection="1">
      <alignment vertical="center"/>
      <protection locked="0"/>
    </xf>
    <xf numFmtId="176" fontId="29" fillId="0" borderId="10" xfId="41" applyNumberFormat="1" applyFont="1" applyBorder="1" applyAlignment="1" applyProtection="1">
      <alignment vertical="center"/>
      <protection locked="0"/>
    </xf>
    <xf numFmtId="176" fontId="32" fillId="0" borderId="10" xfId="41" applyNumberFormat="1" applyFont="1" applyBorder="1" applyAlignment="1" applyProtection="1">
      <alignment horizontal="center" vertical="center"/>
      <protection locked="0"/>
    </xf>
    <xf numFmtId="176" fontId="28" fillId="0" borderId="10" xfId="41" applyNumberFormat="1" applyFont="1" applyBorder="1" applyAlignment="1" applyProtection="1">
      <alignment horizontal="distributed" vertical="center"/>
      <protection locked="0"/>
    </xf>
    <xf numFmtId="0" fontId="0" fillId="0" borderId="0" xfId="41" applyFont="1" applyFill="1" applyAlignment="1">
      <alignment vertical="center"/>
      <protection/>
    </xf>
    <xf numFmtId="0" fontId="0" fillId="0" borderId="0" xfId="41" applyFill="1" applyAlignment="1">
      <alignment vertical="center"/>
      <protection/>
    </xf>
    <xf numFmtId="176" fontId="29" fillId="0" borderId="0" xfId="41" applyNumberFormat="1" applyFont="1" applyAlignment="1" applyProtection="1">
      <alignment horizontal="right" vertical="center"/>
      <protection locked="0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 indent="1"/>
    </xf>
    <xf numFmtId="0" fontId="29" fillId="0" borderId="12" xfId="0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177" fontId="24" fillId="0" borderId="10" xfId="40" applyNumberFormat="1" applyFont="1" applyBorder="1" applyAlignment="1">
      <alignment vertical="center"/>
      <protection/>
    </xf>
    <xf numFmtId="177" fontId="0" fillId="0" borderId="10" xfId="41" applyNumberFormat="1" applyFont="1" applyBorder="1" applyAlignment="1" applyProtection="1">
      <alignment horizontal="right" vertical="center"/>
      <protection locked="0"/>
    </xf>
    <xf numFmtId="177" fontId="0" fillId="0" borderId="11" xfId="41" applyNumberFormat="1" applyFont="1" applyBorder="1" applyAlignment="1" applyProtection="1">
      <alignment horizontal="right" vertical="center"/>
      <protection/>
    </xf>
    <xf numFmtId="177" fontId="0" fillId="0" borderId="10" xfId="41" applyNumberFormat="1" applyFont="1" applyBorder="1" applyAlignment="1" applyProtection="1">
      <alignment horizontal="right" vertical="center"/>
      <protection/>
    </xf>
    <xf numFmtId="223" fontId="0" fillId="0" borderId="0" xfId="33" applyNumberFormat="1" applyAlignment="1">
      <alignment/>
    </xf>
    <xf numFmtId="223" fontId="24" fillId="0" borderId="10" xfId="33" applyNumberFormat="1" applyFont="1" applyBorder="1" applyAlignment="1">
      <alignment vertical="center"/>
    </xf>
    <xf numFmtId="223" fontId="24" fillId="0" borderId="10" xfId="33" applyNumberFormat="1" applyFont="1" applyFill="1" applyBorder="1" applyAlignment="1">
      <alignment vertical="center"/>
    </xf>
    <xf numFmtId="223" fontId="24" fillId="0" borderId="10" xfId="33" applyNumberFormat="1" applyFont="1" applyBorder="1" applyAlignment="1" applyProtection="1">
      <alignment vertical="center"/>
      <protection locked="0"/>
    </xf>
    <xf numFmtId="223" fontId="0" fillId="0" borderId="0" xfId="33" applyNumberFormat="1" applyFont="1" applyAlignment="1">
      <alignment/>
    </xf>
    <xf numFmtId="223" fontId="24" fillId="0" borderId="0" xfId="33" applyNumberFormat="1" applyFont="1" applyAlignment="1">
      <alignment/>
    </xf>
    <xf numFmtId="0" fontId="34" fillId="0" borderId="0" xfId="41" applyFont="1" applyAlignment="1">
      <alignment vertical="center"/>
      <protection/>
    </xf>
    <xf numFmtId="0" fontId="34" fillId="0" borderId="0" xfId="42" applyFont="1">
      <alignment/>
      <protection/>
    </xf>
    <xf numFmtId="0" fontId="35" fillId="0" borderId="0" xfId="0" applyFont="1" applyAlignment="1">
      <alignment vertical="center"/>
    </xf>
    <xf numFmtId="0" fontId="0" fillId="24" borderId="0" xfId="0" applyNumberFormat="1" applyFill="1" applyBorder="1" applyAlignment="1" applyProtection="1">
      <alignment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horizontal="right" vertical="center"/>
      <protection/>
    </xf>
    <xf numFmtId="0" fontId="29" fillId="24" borderId="14" xfId="0" applyNumberFormat="1" applyFont="1" applyFill="1" applyBorder="1" applyAlignment="1" applyProtection="1">
      <alignment vertical="center"/>
      <protection/>
    </xf>
    <xf numFmtId="0" fontId="29" fillId="24" borderId="14" xfId="0" applyNumberFormat="1" applyFont="1" applyFill="1" applyBorder="1" applyAlignment="1" applyProtection="1">
      <alignment horizontal="right" vertical="center"/>
      <protection/>
    </xf>
    <xf numFmtId="0" fontId="29" fillId="24" borderId="15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Alignment="1">
      <alignment vertical="center"/>
    </xf>
    <xf numFmtId="0" fontId="29" fillId="24" borderId="16" xfId="0" applyNumberFormat="1" applyFont="1" applyFill="1" applyBorder="1" applyAlignment="1" applyProtection="1">
      <alignment horizontal="center" vertical="center"/>
      <protection/>
    </xf>
    <xf numFmtId="0" fontId="29" fillId="24" borderId="16" xfId="0" applyNumberFormat="1" applyFont="1" applyFill="1" applyBorder="1" applyAlignment="1" applyProtection="1">
      <alignment horizontal="center" vertical="center" wrapText="1"/>
      <protection/>
    </xf>
    <xf numFmtId="0" fontId="29" fillId="24" borderId="17" xfId="0" applyNumberFormat="1" applyFont="1" applyFill="1" applyBorder="1" applyAlignment="1" applyProtection="1">
      <alignment horizontal="center" vertical="center" wrapText="1"/>
      <protection/>
    </xf>
    <xf numFmtId="0" fontId="29" fillId="24" borderId="18" xfId="0" applyNumberFormat="1" applyFont="1" applyFill="1" applyBorder="1" applyAlignment="1" applyProtection="1">
      <alignment horizontal="center" vertical="center" wrapText="1"/>
      <protection/>
    </xf>
    <xf numFmtId="0" fontId="29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24" borderId="19" xfId="0" applyNumberFormat="1" applyFont="1" applyFill="1" applyBorder="1" applyAlignment="1" applyProtection="1">
      <alignment horizontal="left" vertical="center"/>
      <protection/>
    </xf>
    <xf numFmtId="228" fontId="29" fillId="0" borderId="16" xfId="0" applyNumberFormat="1" applyFont="1" applyFill="1" applyBorder="1" applyAlignment="1" applyProtection="1">
      <alignment horizontal="right" vertical="center"/>
      <protection/>
    </xf>
    <xf numFmtId="228" fontId="29" fillId="0" borderId="18" xfId="0" applyNumberFormat="1" applyFont="1" applyFill="1" applyBorder="1" applyAlignment="1" applyProtection="1">
      <alignment horizontal="right" vertical="center"/>
      <protection/>
    </xf>
    <xf numFmtId="228" fontId="29" fillId="0" borderId="10" xfId="0" applyNumberFormat="1" applyFont="1" applyFill="1" applyBorder="1" applyAlignment="1" applyProtection="1">
      <alignment horizontal="right" vertical="center"/>
      <protection/>
    </xf>
    <xf numFmtId="0" fontId="29" fillId="24" borderId="16" xfId="0" applyNumberFormat="1" applyFont="1" applyFill="1" applyBorder="1" applyAlignment="1" applyProtection="1">
      <alignment horizontal="left" vertical="center"/>
      <protection/>
    </xf>
    <xf numFmtId="0" fontId="29" fillId="24" borderId="16" xfId="0" applyNumberFormat="1" applyFont="1" applyFill="1" applyBorder="1" applyAlignment="1" applyProtection="1">
      <alignment vertical="center"/>
      <protection/>
    </xf>
    <xf numFmtId="228" fontId="29" fillId="0" borderId="20" xfId="0" applyNumberFormat="1" applyFont="1" applyFill="1" applyBorder="1" applyAlignment="1" applyProtection="1">
      <alignment horizontal="right" vertical="center"/>
      <protection/>
    </xf>
    <xf numFmtId="228" fontId="29" fillId="0" borderId="21" xfId="0" applyNumberFormat="1" applyFont="1" applyFill="1" applyBorder="1" applyAlignment="1" applyProtection="1">
      <alignment horizontal="right" vertical="center"/>
      <protection/>
    </xf>
    <xf numFmtId="0" fontId="35" fillId="24" borderId="0" xfId="0" applyNumberFormat="1" applyFont="1" applyFill="1" applyBorder="1" applyAlignment="1" applyProtection="1">
      <alignment vertical="center"/>
      <protection/>
    </xf>
    <xf numFmtId="0" fontId="24" fillId="16" borderId="22" xfId="0" applyNumberFormat="1" applyFont="1" applyFill="1" applyBorder="1" applyAlignment="1" applyProtection="1">
      <alignment vertical="center"/>
      <protection/>
    </xf>
    <xf numFmtId="3" fontId="24" fillId="8" borderId="10" xfId="0" applyNumberFormat="1" applyFont="1" applyFill="1" applyBorder="1" applyAlignment="1" applyProtection="1">
      <alignment horizontal="right" vertical="center"/>
      <protection/>
    </xf>
    <xf numFmtId="3" fontId="24" fillId="8" borderId="2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0" fontId="29" fillId="24" borderId="15" xfId="0" applyNumberFormat="1" applyFont="1" applyFill="1" applyBorder="1" applyAlignment="1" applyProtection="1">
      <alignment horizontal="right" vertical="center"/>
      <protection/>
    </xf>
    <xf numFmtId="0" fontId="36" fillId="0" borderId="0" xfId="40" applyFont="1" applyAlignment="1">
      <alignment horizontal="center"/>
      <protection/>
    </xf>
    <xf numFmtId="0" fontId="24" fillId="0" borderId="23" xfId="40" applyFont="1" applyBorder="1" applyAlignment="1">
      <alignment horizontal="center" vertical="center"/>
      <protection/>
    </xf>
    <xf numFmtId="0" fontId="24" fillId="0" borderId="11" xfId="40" applyFont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distributed" vertical="center" wrapText="1"/>
      <protection/>
    </xf>
    <xf numFmtId="179" fontId="24" fillId="0" borderId="10" xfId="40" applyNumberFormat="1" applyFont="1" applyBorder="1" applyAlignment="1">
      <alignment horizontal="distributed" vertical="center"/>
      <protection/>
    </xf>
    <xf numFmtId="0" fontId="24" fillId="0" borderId="22" xfId="40" applyFont="1" applyBorder="1" applyAlignment="1">
      <alignment horizontal="center" vertical="center"/>
      <protection/>
    </xf>
    <xf numFmtId="0" fontId="24" fillId="0" borderId="24" xfId="40" applyFont="1" applyBorder="1" applyAlignment="1">
      <alignment horizontal="center" vertical="center"/>
      <protection/>
    </xf>
    <xf numFmtId="223" fontId="24" fillId="0" borderId="23" xfId="33" applyNumberFormat="1" applyFont="1" applyBorder="1" applyAlignment="1">
      <alignment horizontal="center" vertical="center" wrapText="1"/>
    </xf>
    <xf numFmtId="223" fontId="24" fillId="0" borderId="11" xfId="33" applyNumberFormat="1" applyFont="1" applyBorder="1" applyAlignment="1">
      <alignment horizontal="center" vertical="center" wrapText="1"/>
    </xf>
    <xf numFmtId="0" fontId="0" fillId="0" borderId="13" xfId="41" applyFont="1" applyBorder="1" applyAlignment="1">
      <alignment horizontal="left" vertical="center" wrapText="1"/>
      <protection/>
    </xf>
    <xf numFmtId="176" fontId="36" fillId="0" borderId="0" xfId="41" applyNumberFormat="1" applyFont="1" applyAlignment="1" applyProtection="1">
      <alignment horizontal="center" vertical="center"/>
      <protection locked="0"/>
    </xf>
    <xf numFmtId="176" fontId="29" fillId="0" borderId="23" xfId="41" applyNumberFormat="1" applyFont="1" applyBorder="1" applyAlignment="1" applyProtection="1">
      <alignment horizontal="distributed" vertical="center" wrapText="1"/>
      <protection locked="0"/>
    </xf>
    <xf numFmtId="176" fontId="29" fillId="0" borderId="11" xfId="41" applyNumberFormat="1" applyFont="1" applyBorder="1" applyAlignment="1" applyProtection="1">
      <alignment horizontal="distributed" vertical="center" wrapText="1"/>
      <protection locked="0"/>
    </xf>
    <xf numFmtId="176" fontId="29" fillId="0" borderId="23" xfId="41" applyNumberFormat="1" applyFont="1" applyBorder="1" applyAlignment="1" applyProtection="1">
      <alignment horizontal="center" vertical="center" wrapText="1"/>
      <protection locked="0"/>
    </xf>
    <xf numFmtId="176" fontId="29" fillId="0" borderId="11" xfId="41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37" fillId="24" borderId="0" xfId="0" applyNumberFormat="1" applyFont="1" applyFill="1" applyBorder="1" applyAlignment="1" applyProtection="1">
      <alignment horizontal="center" vertical="center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人大预算表（全省）" xfId="40"/>
    <cellStyle name="常规_省下发2009年预算表（附件一）" xfId="41"/>
    <cellStyle name="常规_市本级" xfId="42"/>
    <cellStyle name="常规_樟树2010年预算表格最新调整（12月25日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千位[0]_E22" xfId="54"/>
    <cellStyle name="千位_E22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3&#24180;&#26412;&#32423;&#39044;&#31639;\02&#26412;&#32423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611;&#31995;&#20803;\&#25253;&#34920;\03&#26412;&#32423;&#39044;&#31639;\2003&#24180;&#26412;&#32423;&#39033;&#30446;&#242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3&#24180;&#26412;&#32423;&#39044;&#31639;\02&#26412;&#32423;&#39044;&#316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7611;&#31995;&#20803;\&#25253;&#34920;\03&#26412;&#32423;&#39044;&#31639;\2003&#24180;&#26412;&#32423;&#39033;&#30446;&#2421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4429;&#26681;&#24179;2\&#21457;&#25991;\2008\&#32534;&#21046;2009&#24180;&#39044;&#31639;&#30465;&#19979;&#21457;\&#30465;&#19979;&#21457;2009&#24180;&#39044;&#31639;&#34920;&#26684;&#65288;&#38468;&#20214;&#19968;&#65289;--&#21547;&#2084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>
        <row r="2">
          <cell r="B2" t="str">
            <v>北京市</v>
          </cell>
        </row>
        <row r="3">
          <cell r="B3" t="str">
            <v>天津市</v>
          </cell>
        </row>
        <row r="4">
          <cell r="B4" t="str">
            <v>河北省</v>
          </cell>
        </row>
        <row r="5">
          <cell r="B5" t="str">
            <v>山西省</v>
          </cell>
        </row>
        <row r="6">
          <cell r="B6" t="str">
            <v>内蒙古自治区</v>
          </cell>
        </row>
        <row r="7">
          <cell r="B7" t="str">
            <v>辽宁省</v>
          </cell>
        </row>
        <row r="8">
          <cell r="B8" t="str">
            <v>大连市</v>
          </cell>
        </row>
        <row r="9">
          <cell r="B9" t="str">
            <v>吉林省</v>
          </cell>
        </row>
        <row r="10">
          <cell r="B10" t="str">
            <v>黑龙江省</v>
          </cell>
        </row>
        <row r="11">
          <cell r="B11" t="str">
            <v>上海市</v>
          </cell>
        </row>
        <row r="12">
          <cell r="B12" t="str">
            <v>江苏省</v>
          </cell>
        </row>
        <row r="13">
          <cell r="B13" t="str">
            <v>浙江省</v>
          </cell>
        </row>
        <row r="14">
          <cell r="B14" t="str">
            <v>宁波市</v>
          </cell>
        </row>
        <row r="15">
          <cell r="B15" t="str">
            <v>安徽省</v>
          </cell>
        </row>
        <row r="16">
          <cell r="B16" t="str">
            <v>福建省</v>
          </cell>
        </row>
        <row r="17">
          <cell r="B17" t="str">
            <v>厦门市</v>
          </cell>
        </row>
        <row r="18">
          <cell r="B18" t="str">
            <v>江西省</v>
          </cell>
        </row>
        <row r="19">
          <cell r="B19" t="str">
            <v>山东省</v>
          </cell>
        </row>
        <row r="20">
          <cell r="B20" t="str">
            <v>青岛市</v>
          </cell>
        </row>
        <row r="21">
          <cell r="B21" t="str">
            <v>河南省</v>
          </cell>
        </row>
        <row r="22">
          <cell r="B22" t="str">
            <v>湖北省</v>
          </cell>
        </row>
        <row r="23">
          <cell r="B23" t="str">
            <v>湖南省</v>
          </cell>
        </row>
        <row r="24">
          <cell r="B24" t="str">
            <v>广东省</v>
          </cell>
        </row>
        <row r="25">
          <cell r="B25" t="str">
            <v>深圳市</v>
          </cell>
        </row>
        <row r="26">
          <cell r="B26" t="str">
            <v>广西壮族自治区</v>
          </cell>
        </row>
        <row r="27">
          <cell r="B27" t="str">
            <v>海南省</v>
          </cell>
        </row>
        <row r="28">
          <cell r="B28" t="str">
            <v>重庆市</v>
          </cell>
        </row>
        <row r="29">
          <cell r="B29" t="str">
            <v>四川省</v>
          </cell>
        </row>
        <row r="30">
          <cell r="B30" t="str">
            <v>贵州省</v>
          </cell>
        </row>
        <row r="31">
          <cell r="B31" t="str">
            <v>云南省</v>
          </cell>
        </row>
        <row r="32">
          <cell r="B32" t="str">
            <v>西藏自治区</v>
          </cell>
        </row>
        <row r="33">
          <cell r="B33" t="str">
            <v>陕西省</v>
          </cell>
        </row>
        <row r="34">
          <cell r="B34" t="str">
            <v>甘肃省</v>
          </cell>
        </row>
        <row r="35">
          <cell r="B35" t="str">
            <v>青海省</v>
          </cell>
        </row>
        <row r="36">
          <cell r="B36" t="str">
            <v>宁夏回族自治区</v>
          </cell>
        </row>
        <row r="37">
          <cell r="B37" t="str">
            <v>新疆维吾尔自治区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91"/>
  <sheetViews>
    <sheetView showGridLines="0" showZeros="0" tabSelected="1" zoomScale="78" zoomScaleNormal="78" zoomScalePageLayoutView="0" workbookViewId="0" topLeftCell="A1">
      <pane xSplit="1" ySplit="5" topLeftCell="B21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39" activeCellId="3" sqref="E29 E31 E41 E39"/>
    </sheetView>
  </sheetViews>
  <sheetFormatPr defaultColWidth="9.00390625" defaultRowHeight="14.25"/>
  <cols>
    <col min="1" max="1" width="41.50390625" style="1" customWidth="1"/>
    <col min="2" max="3" width="9.625" style="1" customWidth="1"/>
    <col min="4" max="4" width="7.50390625" style="1" hidden="1" customWidth="1"/>
    <col min="5" max="5" width="9.625" style="21" customWidth="1"/>
    <col min="6" max="6" width="9.625" style="1" customWidth="1"/>
    <col min="7" max="7" width="33.625" style="1" customWidth="1"/>
    <col min="8" max="9" width="9.625" style="1" customWidth="1"/>
    <col min="10" max="10" width="7.50390625" style="74" hidden="1" customWidth="1"/>
    <col min="11" max="12" width="9.625" style="1" customWidth="1"/>
    <col min="13" max="13" width="9.00390625" style="1" customWidth="1"/>
    <col min="14" max="14" width="8.875" style="1" customWidth="1"/>
    <col min="15" max="16" width="9.00390625" style="1" customWidth="1"/>
    <col min="17" max="17" width="9.125" style="1" customWidth="1"/>
    <col min="18" max="16384" width="9.00390625" style="1" customWidth="1"/>
  </cols>
  <sheetData>
    <row r="1" ht="14.25">
      <c r="A1" s="81" t="s">
        <v>105</v>
      </c>
    </row>
    <row r="2" spans="1:12" ht="39.75" customHeight="1">
      <c r="A2" s="112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1" customHeight="1">
      <c r="A3" s="2"/>
      <c r="B3" s="2"/>
      <c r="C3" s="2"/>
      <c r="D3" s="2"/>
      <c r="E3" s="3"/>
      <c r="F3" s="4"/>
      <c r="G3" s="2"/>
      <c r="H3" s="2"/>
      <c r="I3" s="2"/>
      <c r="K3" s="2"/>
      <c r="L3" s="5" t="s">
        <v>2</v>
      </c>
    </row>
    <row r="4" spans="1:12" s="6" customFormat="1" ht="17.25" customHeight="1">
      <c r="A4" s="113" t="s">
        <v>3</v>
      </c>
      <c r="B4" s="117" t="s">
        <v>138</v>
      </c>
      <c r="C4" s="118"/>
      <c r="D4" s="113"/>
      <c r="E4" s="115" t="s">
        <v>139</v>
      </c>
      <c r="F4" s="116" t="s">
        <v>140</v>
      </c>
      <c r="G4" s="113" t="s">
        <v>4</v>
      </c>
      <c r="H4" s="117" t="s">
        <v>138</v>
      </c>
      <c r="I4" s="118"/>
      <c r="J4" s="119"/>
      <c r="K4" s="115" t="s">
        <v>139</v>
      </c>
      <c r="L4" s="116" t="s">
        <v>141</v>
      </c>
    </row>
    <row r="5" spans="1:12" s="6" customFormat="1" ht="31.5" customHeight="1">
      <c r="A5" s="114"/>
      <c r="B5" s="7" t="s">
        <v>5</v>
      </c>
      <c r="C5" s="7" t="s">
        <v>95</v>
      </c>
      <c r="D5" s="114"/>
      <c r="E5" s="115"/>
      <c r="F5" s="116"/>
      <c r="G5" s="114"/>
      <c r="H5" s="7" t="s">
        <v>5</v>
      </c>
      <c r="I5" s="7" t="s">
        <v>95</v>
      </c>
      <c r="J5" s="120"/>
      <c r="K5" s="115"/>
      <c r="L5" s="116"/>
    </row>
    <row r="6" spans="1:13" s="6" customFormat="1" ht="14.25" customHeight="1">
      <c r="A6" s="8" t="s">
        <v>0</v>
      </c>
      <c r="B6" s="9">
        <f>SUM(B7:B15)</f>
        <v>10373</v>
      </c>
      <c r="C6" s="9">
        <f>SUM(C7:C15)</f>
        <v>12465</v>
      </c>
      <c r="D6" s="9">
        <f>SUM(D7:D15)</f>
        <v>1149.605191762101</v>
      </c>
      <c r="E6" s="9">
        <f>SUM(E7:E15)</f>
        <v>12054</v>
      </c>
      <c r="F6" s="70">
        <f aca="true" t="shared" si="0" ref="F6:F13">E6/C6*100-100</f>
        <v>-3.297232250300837</v>
      </c>
      <c r="G6" s="8" t="s">
        <v>6</v>
      </c>
      <c r="H6" s="9">
        <f>4180-458+300</f>
        <v>4022</v>
      </c>
      <c r="I6" s="10">
        <v>4927</v>
      </c>
      <c r="J6" s="75">
        <f>I6/H6*100</f>
        <v>122.50124316260566</v>
      </c>
      <c r="K6" s="9">
        <v>5830</v>
      </c>
      <c r="L6" s="70">
        <f>K6/H6*100-100</f>
        <v>44.952759820984596</v>
      </c>
      <c r="M6" s="24"/>
    </row>
    <row r="7" spans="1:13" s="6" customFormat="1" ht="14.25" customHeight="1">
      <c r="A7" s="11" t="s">
        <v>7</v>
      </c>
      <c r="B7" s="10">
        <v>1500</v>
      </c>
      <c r="C7" s="9">
        <v>1586</v>
      </c>
      <c r="D7" s="70">
        <f aca="true" t="shared" si="1" ref="D7:D29">C7/B7*100</f>
        <v>105.73333333333332</v>
      </c>
      <c r="E7" s="10">
        <v>1600</v>
      </c>
      <c r="F7" s="70">
        <f t="shared" si="0"/>
        <v>0.8827238335435084</v>
      </c>
      <c r="G7" s="8" t="s">
        <v>8</v>
      </c>
      <c r="H7" s="9"/>
      <c r="I7" s="10"/>
      <c r="J7" s="75"/>
      <c r="K7" s="9"/>
      <c r="L7" s="70"/>
      <c r="M7" s="24"/>
    </row>
    <row r="8" spans="1:13" s="6" customFormat="1" ht="14.25" customHeight="1">
      <c r="A8" s="11" t="s">
        <v>103</v>
      </c>
      <c r="B8" s="10">
        <v>200</v>
      </c>
      <c r="C8" s="9">
        <v>226</v>
      </c>
      <c r="D8" s="70">
        <f t="shared" si="1"/>
        <v>112.99999999999999</v>
      </c>
      <c r="E8" s="10">
        <v>250</v>
      </c>
      <c r="F8" s="70">
        <f t="shared" si="0"/>
        <v>10.619469026548671</v>
      </c>
      <c r="G8" s="8" t="s">
        <v>10</v>
      </c>
      <c r="H8" s="9"/>
      <c r="I8" s="10"/>
      <c r="J8" s="75" t="e">
        <f aca="true" t="shared" si="2" ref="J8:J29">I8/H8*100</f>
        <v>#DIV/0!</v>
      </c>
      <c r="K8" s="9"/>
      <c r="L8" s="70"/>
      <c r="M8" s="24"/>
    </row>
    <row r="9" spans="1:13" s="6" customFormat="1" ht="14.25" customHeight="1">
      <c r="A9" s="11" t="s">
        <v>9</v>
      </c>
      <c r="B9" s="10">
        <f>3797</f>
        <v>3797</v>
      </c>
      <c r="C9" s="9">
        <v>3255</v>
      </c>
      <c r="D9" s="70">
        <f t="shared" si="1"/>
        <v>85.72557282064788</v>
      </c>
      <c r="E9" s="10">
        <v>3550</v>
      </c>
      <c r="F9" s="70">
        <f t="shared" si="0"/>
        <v>9.062980030721974</v>
      </c>
      <c r="G9" s="8" t="s">
        <v>12</v>
      </c>
      <c r="H9" s="9">
        <v>3337</v>
      </c>
      <c r="I9" s="10">
        <v>3677</v>
      </c>
      <c r="J9" s="75">
        <f t="shared" si="2"/>
        <v>110.18879232843872</v>
      </c>
      <c r="K9" s="9">
        <v>4300</v>
      </c>
      <c r="L9" s="70">
        <f aca="true" t="shared" si="3" ref="L9:L20">K9/H9*100-100</f>
        <v>28.858255918489647</v>
      </c>
      <c r="M9" s="24"/>
    </row>
    <row r="10" spans="1:13" s="6" customFormat="1" ht="14.25" customHeight="1">
      <c r="A10" s="11" t="s">
        <v>11</v>
      </c>
      <c r="B10" s="10">
        <v>1595</v>
      </c>
      <c r="C10" s="9">
        <v>1581</v>
      </c>
      <c r="D10" s="70">
        <f t="shared" si="1"/>
        <v>99.12225705329153</v>
      </c>
      <c r="E10" s="10">
        <v>1600</v>
      </c>
      <c r="F10" s="70">
        <f t="shared" si="0"/>
        <v>1.2017710309930436</v>
      </c>
      <c r="G10" s="8" t="s">
        <v>14</v>
      </c>
      <c r="H10" s="9">
        <v>8238</v>
      </c>
      <c r="I10" s="10">
        <v>8521</v>
      </c>
      <c r="J10" s="75">
        <f t="shared" si="2"/>
        <v>103.43529983005584</v>
      </c>
      <c r="K10" s="9">
        <f>11800-126-740</f>
        <v>10934</v>
      </c>
      <c r="L10" s="70">
        <f t="shared" si="3"/>
        <v>32.72638990046127</v>
      </c>
      <c r="M10" s="24"/>
    </row>
    <row r="11" spans="1:13" s="6" customFormat="1" ht="14.25" customHeight="1">
      <c r="A11" s="11" t="s">
        <v>13</v>
      </c>
      <c r="B11" s="10">
        <v>255</v>
      </c>
      <c r="C11" s="9">
        <v>227</v>
      </c>
      <c r="D11" s="70">
        <f t="shared" si="1"/>
        <v>89.01960784313725</v>
      </c>
      <c r="E11" s="10">
        <v>255</v>
      </c>
      <c r="F11" s="70">
        <f t="shared" si="0"/>
        <v>12.334801762114552</v>
      </c>
      <c r="G11" s="8" t="s">
        <v>16</v>
      </c>
      <c r="H11" s="9">
        <v>1300</v>
      </c>
      <c r="I11" s="10">
        <v>1354</v>
      </c>
      <c r="J11" s="75">
        <f t="shared" si="2"/>
        <v>104.15384615384615</v>
      </c>
      <c r="K11" s="9">
        <v>1590</v>
      </c>
      <c r="L11" s="70">
        <f t="shared" si="3"/>
        <v>22.30769230769232</v>
      </c>
      <c r="M11" s="24"/>
    </row>
    <row r="12" spans="1:13" s="6" customFormat="1" ht="14.25" customHeight="1">
      <c r="A12" s="8" t="s">
        <v>15</v>
      </c>
      <c r="B12" s="10">
        <v>670</v>
      </c>
      <c r="C12" s="9">
        <v>579</v>
      </c>
      <c r="D12" s="70">
        <f t="shared" si="1"/>
        <v>86.41791044776119</v>
      </c>
      <c r="E12" s="10">
        <v>670</v>
      </c>
      <c r="F12" s="70">
        <f t="shared" si="0"/>
        <v>15.716753022452508</v>
      </c>
      <c r="G12" s="8" t="s">
        <v>18</v>
      </c>
      <c r="H12" s="9">
        <v>450</v>
      </c>
      <c r="I12" s="10">
        <v>489</v>
      </c>
      <c r="J12" s="75">
        <f t="shared" si="2"/>
        <v>108.66666666666667</v>
      </c>
      <c r="K12" s="9">
        <v>590</v>
      </c>
      <c r="L12" s="70">
        <f t="shared" si="3"/>
        <v>31.111111111111114</v>
      </c>
      <c r="M12" s="24"/>
    </row>
    <row r="13" spans="1:13" s="6" customFormat="1" ht="14.25" customHeight="1">
      <c r="A13" s="8" t="s">
        <v>17</v>
      </c>
      <c r="B13" s="10">
        <v>620</v>
      </c>
      <c r="C13" s="9">
        <f>456+2518</f>
        <v>2974</v>
      </c>
      <c r="D13" s="70">
        <f t="shared" si="1"/>
        <v>479.6774193548387</v>
      </c>
      <c r="E13" s="10">
        <f>3248-1174</f>
        <v>2074</v>
      </c>
      <c r="F13" s="70">
        <f t="shared" si="0"/>
        <v>-30.262273032952265</v>
      </c>
      <c r="G13" s="8" t="s">
        <v>20</v>
      </c>
      <c r="H13" s="9">
        <f>5051-300</f>
        <v>4751</v>
      </c>
      <c r="I13" s="10">
        <v>5531</v>
      </c>
      <c r="J13" s="75">
        <f t="shared" si="2"/>
        <v>116.41759629551673</v>
      </c>
      <c r="K13" s="9">
        <v>6250</v>
      </c>
      <c r="L13" s="70">
        <f t="shared" si="3"/>
        <v>31.55125236792253</v>
      </c>
      <c r="M13" s="24"/>
    </row>
    <row r="14" spans="1:13" s="6" customFormat="1" ht="14.25" customHeight="1">
      <c r="A14" s="8" t="s">
        <v>19</v>
      </c>
      <c r="B14" s="10">
        <v>55</v>
      </c>
      <c r="C14" s="9">
        <v>50</v>
      </c>
      <c r="D14" s="70">
        <f t="shared" si="1"/>
        <v>90.9090909090909</v>
      </c>
      <c r="E14" s="10">
        <v>55</v>
      </c>
      <c r="F14" s="70">
        <f aca="true" t="shared" si="4" ref="F14:F20">E14/C14*100-100</f>
        <v>10.000000000000014</v>
      </c>
      <c r="G14" s="8" t="s">
        <v>22</v>
      </c>
      <c r="H14" s="9">
        <v>1074</v>
      </c>
      <c r="I14" s="10">
        <v>1375</v>
      </c>
      <c r="J14" s="75">
        <f t="shared" si="2"/>
        <v>128.0260707635009</v>
      </c>
      <c r="K14" s="9">
        <v>1480</v>
      </c>
      <c r="L14" s="70">
        <f t="shared" si="3"/>
        <v>37.802607076350114</v>
      </c>
      <c r="M14" s="24"/>
    </row>
    <row r="15" spans="1:13" s="6" customFormat="1" ht="14.25" customHeight="1">
      <c r="A15" s="8" t="s">
        <v>21</v>
      </c>
      <c r="B15" s="10">
        <f>1300+381</f>
        <v>1681</v>
      </c>
      <c r="C15" s="9">
        <v>1987</v>
      </c>
      <c r="D15" s="70"/>
      <c r="E15" s="10">
        <v>2000</v>
      </c>
      <c r="F15" s="70">
        <f t="shared" si="4"/>
        <v>0.6542526421741286</v>
      </c>
      <c r="G15" s="8" t="s">
        <v>23</v>
      </c>
      <c r="H15" s="9">
        <v>569</v>
      </c>
      <c r="I15" s="10">
        <v>669</v>
      </c>
      <c r="J15" s="75">
        <f t="shared" si="2"/>
        <v>117.57469244288225</v>
      </c>
      <c r="K15" s="9">
        <v>722</v>
      </c>
      <c r="L15" s="70">
        <f t="shared" si="3"/>
        <v>26.889279437609844</v>
      </c>
      <c r="M15" s="24"/>
    </row>
    <row r="16" spans="1:13" s="6" customFormat="1" ht="14.25" customHeight="1">
      <c r="A16" s="8" t="s">
        <v>1</v>
      </c>
      <c r="B16" s="9">
        <f>SUM(B17:B21)</f>
        <v>5750</v>
      </c>
      <c r="C16" s="9">
        <f>SUM(C17:C20)</f>
        <v>7121</v>
      </c>
      <c r="D16" s="70">
        <f t="shared" si="1"/>
        <v>123.84347826086956</v>
      </c>
      <c r="E16" s="10">
        <f>SUM(E17:E21)</f>
        <v>7580</v>
      </c>
      <c r="F16" s="70">
        <f t="shared" si="4"/>
        <v>6.4457239151804515</v>
      </c>
      <c r="G16" s="8" t="s">
        <v>24</v>
      </c>
      <c r="H16" s="9">
        <v>658</v>
      </c>
      <c r="I16" s="10">
        <v>858</v>
      </c>
      <c r="J16" s="75">
        <f t="shared" si="2"/>
        <v>130.3951367781155</v>
      </c>
      <c r="K16" s="9">
        <v>876</v>
      </c>
      <c r="L16" s="70">
        <f t="shared" si="3"/>
        <v>33.13069908814589</v>
      </c>
      <c r="M16" s="24"/>
    </row>
    <row r="17" spans="1:13" s="6" customFormat="1" ht="14.25" customHeight="1">
      <c r="A17" s="8" t="s">
        <v>25</v>
      </c>
      <c r="B17" s="10">
        <v>850</v>
      </c>
      <c r="C17" s="9">
        <v>942</v>
      </c>
      <c r="D17" s="70">
        <f t="shared" si="1"/>
        <v>110.8235294117647</v>
      </c>
      <c r="E17" s="10">
        <v>2000</v>
      </c>
      <c r="F17" s="70">
        <f t="shared" si="4"/>
        <v>112.31422505307856</v>
      </c>
      <c r="G17" s="8" t="s">
        <v>26</v>
      </c>
      <c r="H17" s="9">
        <v>4350</v>
      </c>
      <c r="I17" s="10">
        <v>5381</v>
      </c>
      <c r="J17" s="75">
        <f t="shared" si="2"/>
        <v>123.70114942528735</v>
      </c>
      <c r="K17" s="9">
        <v>5922</v>
      </c>
      <c r="L17" s="70">
        <f t="shared" si="3"/>
        <v>36.13793103448276</v>
      </c>
      <c r="M17" s="24"/>
    </row>
    <row r="18" spans="1:13" s="6" customFormat="1" ht="14.25" customHeight="1">
      <c r="A18" s="8" t="s">
        <v>27</v>
      </c>
      <c r="B18" s="10">
        <v>2200</v>
      </c>
      <c r="C18" s="9">
        <f>3971</f>
        <v>3971</v>
      </c>
      <c r="D18" s="70">
        <f t="shared" si="1"/>
        <v>180.5</v>
      </c>
      <c r="E18" s="10">
        <f>2270</f>
        <v>2270</v>
      </c>
      <c r="F18" s="70">
        <f t="shared" si="4"/>
        <v>-42.835557794006554</v>
      </c>
      <c r="G18" s="8" t="s">
        <v>28</v>
      </c>
      <c r="H18" s="9">
        <v>296</v>
      </c>
      <c r="I18" s="10">
        <v>355</v>
      </c>
      <c r="J18" s="75">
        <f t="shared" si="2"/>
        <v>119.93243243243244</v>
      </c>
      <c r="K18" s="9">
        <v>393</v>
      </c>
      <c r="L18" s="70">
        <f t="shared" si="3"/>
        <v>32.77027027027026</v>
      </c>
      <c r="M18" s="24"/>
    </row>
    <row r="19" spans="1:13" s="6" customFormat="1" ht="14.25" customHeight="1">
      <c r="A19" s="8" t="s">
        <v>29</v>
      </c>
      <c r="B19" s="10">
        <v>2500</v>
      </c>
      <c r="C19" s="9">
        <v>2085</v>
      </c>
      <c r="D19" s="70">
        <f t="shared" si="1"/>
        <v>83.39999999999999</v>
      </c>
      <c r="E19" s="10">
        <v>1900</v>
      </c>
      <c r="F19" s="70">
        <f t="shared" si="4"/>
        <v>-8.872901678657072</v>
      </c>
      <c r="G19" s="8" t="s">
        <v>30</v>
      </c>
      <c r="H19" s="9">
        <v>222</v>
      </c>
      <c r="I19" s="10">
        <v>264</v>
      </c>
      <c r="J19" s="75">
        <f t="shared" si="2"/>
        <v>118.91891891891892</v>
      </c>
      <c r="K19" s="9">
        <v>298</v>
      </c>
      <c r="L19" s="70">
        <f t="shared" si="3"/>
        <v>34.234234234234236</v>
      </c>
      <c r="M19" s="24"/>
    </row>
    <row r="20" spans="1:13" s="6" customFormat="1" ht="14.25" customHeight="1">
      <c r="A20" s="8" t="s">
        <v>31</v>
      </c>
      <c r="B20" s="10">
        <v>200</v>
      </c>
      <c r="C20" s="9">
        <v>123</v>
      </c>
      <c r="D20" s="70">
        <f t="shared" si="1"/>
        <v>61.5</v>
      </c>
      <c r="E20" s="10">
        <v>150</v>
      </c>
      <c r="F20" s="70">
        <f t="shared" si="4"/>
        <v>21.951219512195124</v>
      </c>
      <c r="G20" s="8" t="s">
        <v>32</v>
      </c>
      <c r="H20" s="9">
        <v>248</v>
      </c>
      <c r="I20" s="10">
        <v>296</v>
      </c>
      <c r="J20" s="75">
        <f t="shared" si="2"/>
        <v>119.35483870967742</v>
      </c>
      <c r="K20" s="9">
        <v>301</v>
      </c>
      <c r="L20" s="70">
        <f t="shared" si="3"/>
        <v>21.370967741935473</v>
      </c>
      <c r="M20" s="24"/>
    </row>
    <row r="21" spans="1:13" s="6" customFormat="1" ht="14.25" customHeight="1">
      <c r="A21" s="8" t="s">
        <v>174</v>
      </c>
      <c r="B21" s="10"/>
      <c r="C21" s="9"/>
      <c r="D21" s="70"/>
      <c r="E21" s="10">
        <v>1260</v>
      </c>
      <c r="F21" s="70"/>
      <c r="G21" s="8" t="s">
        <v>33</v>
      </c>
      <c r="H21" s="9"/>
      <c r="I21" s="10"/>
      <c r="J21" s="75"/>
      <c r="K21" s="9"/>
      <c r="L21" s="70"/>
      <c r="M21" s="24"/>
    </row>
    <row r="22" spans="1:13" s="6" customFormat="1" ht="14.25" customHeight="1">
      <c r="A22" s="8"/>
      <c r="B22" s="10"/>
      <c r="C22" s="9"/>
      <c r="D22" s="70"/>
      <c r="E22" s="10"/>
      <c r="F22" s="70"/>
      <c r="G22" s="8" t="s">
        <v>34</v>
      </c>
      <c r="H22" s="9"/>
      <c r="I22" s="10"/>
      <c r="J22" s="75"/>
      <c r="K22" s="9"/>
      <c r="L22" s="70"/>
      <c r="M22" s="24"/>
    </row>
    <row r="23" spans="1:13" s="6" customFormat="1" ht="14.25" customHeight="1">
      <c r="A23" s="8"/>
      <c r="B23" s="9"/>
      <c r="C23" s="9"/>
      <c r="D23" s="70"/>
      <c r="E23" s="10"/>
      <c r="F23" s="70"/>
      <c r="G23" s="8" t="s">
        <v>35</v>
      </c>
      <c r="H23" s="9">
        <v>233</v>
      </c>
      <c r="I23" s="10">
        <v>271</v>
      </c>
      <c r="J23" s="75">
        <f t="shared" si="2"/>
        <v>116.30901287553648</v>
      </c>
      <c r="K23" s="9">
        <v>286</v>
      </c>
      <c r="L23" s="70">
        <f>K23/H23*100-100</f>
        <v>22.746781115879827</v>
      </c>
      <c r="M23" s="24"/>
    </row>
    <row r="24" spans="1:13" s="6" customFormat="1" ht="14.25" customHeight="1">
      <c r="A24" s="8"/>
      <c r="B24" s="9"/>
      <c r="C24" s="9"/>
      <c r="D24" s="70"/>
      <c r="E24" s="10"/>
      <c r="F24" s="70"/>
      <c r="G24" s="8" t="s">
        <v>36</v>
      </c>
      <c r="H24" s="9">
        <v>750</v>
      </c>
      <c r="I24" s="10">
        <v>885</v>
      </c>
      <c r="J24" s="75">
        <f t="shared" si="2"/>
        <v>118</v>
      </c>
      <c r="K24" s="9">
        <v>880</v>
      </c>
      <c r="L24" s="70">
        <f>K24/H24*100-100</f>
        <v>17.33333333333333</v>
      </c>
      <c r="M24" s="24"/>
    </row>
    <row r="25" spans="1:13" s="6" customFormat="1" ht="14.25" customHeight="1">
      <c r="A25" s="8"/>
      <c r="B25" s="9"/>
      <c r="C25" s="9"/>
      <c r="D25" s="70"/>
      <c r="E25" s="10"/>
      <c r="F25" s="70"/>
      <c r="G25" s="8" t="s">
        <v>37</v>
      </c>
      <c r="H25" s="9">
        <v>150</v>
      </c>
      <c r="I25" s="10">
        <v>162</v>
      </c>
      <c r="J25" s="75">
        <f t="shared" si="2"/>
        <v>108</v>
      </c>
      <c r="K25" s="9">
        <v>210</v>
      </c>
      <c r="L25" s="70">
        <f>K25/H25*100-100</f>
        <v>40</v>
      </c>
      <c r="M25" s="24"/>
    </row>
    <row r="26" spans="1:13" s="6" customFormat="1" ht="14.25" customHeight="1">
      <c r="A26" s="8"/>
      <c r="B26" s="9"/>
      <c r="C26" s="9"/>
      <c r="D26" s="70"/>
      <c r="E26" s="10"/>
      <c r="F26" s="70"/>
      <c r="G26" s="8" t="s">
        <v>38</v>
      </c>
      <c r="H26" s="9"/>
      <c r="I26" s="10"/>
      <c r="J26" s="75" t="e">
        <f t="shared" si="2"/>
        <v>#DIV/0!</v>
      </c>
      <c r="K26" s="9"/>
      <c r="L26" s="70"/>
      <c r="M26" s="24"/>
    </row>
    <row r="27" spans="1:13" s="6" customFormat="1" ht="14.25" customHeight="1">
      <c r="A27" s="8"/>
      <c r="B27" s="9"/>
      <c r="C27" s="9"/>
      <c r="D27" s="70"/>
      <c r="E27" s="10"/>
      <c r="F27" s="70"/>
      <c r="G27" s="8" t="s">
        <v>39</v>
      </c>
      <c r="H27" s="9">
        <v>155</v>
      </c>
      <c r="I27" s="10">
        <v>284</v>
      </c>
      <c r="J27" s="75">
        <f t="shared" si="2"/>
        <v>183.2258064516129</v>
      </c>
      <c r="K27" s="9">
        <v>300</v>
      </c>
      <c r="L27" s="70">
        <f>K27/H27*100-100</f>
        <v>93.5483870967742</v>
      </c>
      <c r="M27" s="24"/>
    </row>
    <row r="28" spans="1:13" s="6" customFormat="1" ht="14.25" customHeight="1">
      <c r="A28" s="8"/>
      <c r="B28" s="9"/>
      <c r="C28" s="25"/>
      <c r="D28" s="70"/>
      <c r="E28" s="10"/>
      <c r="F28" s="70"/>
      <c r="G28" s="26"/>
      <c r="H28" s="9"/>
      <c r="I28" s="10"/>
      <c r="J28" s="75"/>
      <c r="K28" s="9"/>
      <c r="L28" s="70"/>
      <c r="M28" s="24"/>
    </row>
    <row r="29" spans="1:13" s="6" customFormat="1" ht="14.25" customHeight="1">
      <c r="A29" s="12" t="s">
        <v>74</v>
      </c>
      <c r="B29" s="9">
        <f>B6+B16</f>
        <v>16123</v>
      </c>
      <c r="C29" s="9">
        <f>C6+C16</f>
        <v>19586</v>
      </c>
      <c r="D29" s="70">
        <f t="shared" si="1"/>
        <v>121.47863300874526</v>
      </c>
      <c r="E29" s="9">
        <f>E6+E16</f>
        <v>19634</v>
      </c>
      <c r="F29" s="70">
        <f>E29/C29*100-100</f>
        <v>0.24507301133462533</v>
      </c>
      <c r="G29" s="12" t="s">
        <v>77</v>
      </c>
      <c r="H29" s="9">
        <f>SUM(H6:H27)</f>
        <v>30803</v>
      </c>
      <c r="I29" s="9">
        <f>SUM(I6:I27)</f>
        <v>35299</v>
      </c>
      <c r="J29" s="75">
        <f t="shared" si="2"/>
        <v>114.59598091095022</v>
      </c>
      <c r="K29" s="9">
        <f>SUM(K6:K27)</f>
        <v>41162</v>
      </c>
      <c r="L29" s="70">
        <f>K29/H29*100-100</f>
        <v>33.629841249228974</v>
      </c>
      <c r="M29" s="24"/>
    </row>
    <row r="30" spans="1:13" s="6" customFormat="1" ht="14.25" customHeight="1">
      <c r="A30" s="13"/>
      <c r="B30" s="9"/>
      <c r="C30" s="9"/>
      <c r="D30" s="9"/>
      <c r="E30" s="10"/>
      <c r="F30" s="70"/>
      <c r="G30" s="13"/>
      <c r="H30" s="9"/>
      <c r="I30" s="9"/>
      <c r="J30" s="75"/>
      <c r="K30" s="9"/>
      <c r="L30" s="70"/>
      <c r="M30" s="24">
        <f>I30-H30</f>
        <v>0</v>
      </c>
    </row>
    <row r="31" spans="1:13" s="6" customFormat="1" ht="14.25" customHeight="1">
      <c r="A31" s="14" t="s">
        <v>76</v>
      </c>
      <c r="B31" s="9">
        <f>SUM(B32:B37)</f>
        <v>15932</v>
      </c>
      <c r="C31" s="9">
        <f>SUM(C32:C37)</f>
        <v>16965</v>
      </c>
      <c r="D31" s="9"/>
      <c r="E31" s="10">
        <f>SUM(E32:E37)</f>
        <v>16180</v>
      </c>
      <c r="F31" s="70">
        <f aca="true" t="shared" si="5" ref="F31:F37">E31/C31*100-100</f>
        <v>-4.627173592690838</v>
      </c>
      <c r="G31" s="14" t="s">
        <v>78</v>
      </c>
      <c r="H31" s="10">
        <v>1858</v>
      </c>
      <c r="I31" s="10">
        <v>1858</v>
      </c>
      <c r="J31" s="76"/>
      <c r="K31" s="10">
        <v>1858</v>
      </c>
      <c r="L31" s="70">
        <f>K31/H31*100-100</f>
        <v>0</v>
      </c>
      <c r="M31" s="24">
        <f>I31-H31</f>
        <v>0</v>
      </c>
    </row>
    <row r="32" spans="1:13" s="6" customFormat="1" ht="14.25" customHeight="1">
      <c r="A32" s="15" t="s">
        <v>40</v>
      </c>
      <c r="B32" s="10">
        <v>128</v>
      </c>
      <c r="C32" s="10">
        <v>128</v>
      </c>
      <c r="D32" s="10"/>
      <c r="E32" s="10">
        <v>128</v>
      </c>
      <c r="F32" s="70">
        <f t="shared" si="5"/>
        <v>0</v>
      </c>
      <c r="G32" s="11"/>
      <c r="H32" s="16"/>
      <c r="I32" s="16"/>
      <c r="J32" s="77"/>
      <c r="K32" s="16"/>
      <c r="L32" s="70"/>
      <c r="M32" s="24"/>
    </row>
    <row r="33" spans="1:13" s="6" customFormat="1" ht="14.25" customHeight="1">
      <c r="A33" s="15" t="s">
        <v>41</v>
      </c>
      <c r="B33" s="10">
        <v>392</v>
      </c>
      <c r="C33" s="10">
        <v>392</v>
      </c>
      <c r="D33" s="10"/>
      <c r="E33" s="10">
        <v>392</v>
      </c>
      <c r="F33" s="70">
        <f t="shared" si="5"/>
        <v>0</v>
      </c>
      <c r="G33" s="17" t="s">
        <v>42</v>
      </c>
      <c r="H33" s="9">
        <v>1660</v>
      </c>
      <c r="I33" s="9">
        <v>1660</v>
      </c>
      <c r="J33" s="75"/>
      <c r="K33" s="9">
        <v>1660</v>
      </c>
      <c r="L33" s="70"/>
      <c r="M33" s="24"/>
    </row>
    <row r="34" spans="1:13" s="6" customFormat="1" ht="14.25" customHeight="1">
      <c r="A34" s="15" t="s">
        <v>43</v>
      </c>
      <c r="B34" s="10">
        <v>4024</v>
      </c>
      <c r="C34" s="10">
        <v>4024</v>
      </c>
      <c r="D34" s="10"/>
      <c r="E34" s="10">
        <v>4024</v>
      </c>
      <c r="F34" s="70">
        <f t="shared" si="5"/>
        <v>0</v>
      </c>
      <c r="G34" s="17"/>
      <c r="H34" s="9"/>
      <c r="I34" s="9"/>
      <c r="J34" s="75"/>
      <c r="K34" s="9"/>
      <c r="L34" s="70"/>
      <c r="M34" s="24"/>
    </row>
    <row r="35" spans="1:13" s="6" customFormat="1" ht="14.25" customHeight="1">
      <c r="A35" s="15" t="s">
        <v>44</v>
      </c>
      <c r="B35" s="10">
        <v>3032</v>
      </c>
      <c r="C35" s="10">
        <v>3032</v>
      </c>
      <c r="D35" s="10"/>
      <c r="E35" s="10">
        <v>3032</v>
      </c>
      <c r="F35" s="70">
        <f t="shared" si="5"/>
        <v>0</v>
      </c>
      <c r="G35" s="17" t="s">
        <v>45</v>
      </c>
      <c r="H35" s="10"/>
      <c r="I35" s="10"/>
      <c r="J35" s="76"/>
      <c r="K35" s="9"/>
      <c r="L35" s="70"/>
      <c r="M35" s="24"/>
    </row>
    <row r="36" spans="1:13" s="6" customFormat="1" ht="14.25" customHeight="1">
      <c r="A36" s="15" t="s">
        <v>46</v>
      </c>
      <c r="B36" s="10">
        <v>1558</v>
      </c>
      <c r="C36" s="10">
        <v>1558</v>
      </c>
      <c r="D36" s="10"/>
      <c r="E36" s="10">
        <v>1558</v>
      </c>
      <c r="F36" s="70">
        <f t="shared" si="5"/>
        <v>0</v>
      </c>
      <c r="G36" s="17"/>
      <c r="H36" s="9"/>
      <c r="I36" s="9"/>
      <c r="J36" s="75"/>
      <c r="K36" s="9"/>
      <c r="L36" s="70"/>
      <c r="M36" s="24"/>
    </row>
    <row r="37" spans="1:13" s="6" customFormat="1" ht="14.25" customHeight="1">
      <c r="A37" s="15" t="s">
        <v>47</v>
      </c>
      <c r="B37" s="10">
        <v>6798</v>
      </c>
      <c r="C37" s="10">
        <f>6798+1033</f>
        <v>7831</v>
      </c>
      <c r="D37" s="10"/>
      <c r="E37" s="10">
        <f>6798+248</f>
        <v>7046</v>
      </c>
      <c r="F37" s="70">
        <f t="shared" si="5"/>
        <v>-10.024262546290387</v>
      </c>
      <c r="G37" s="17"/>
      <c r="H37" s="9"/>
      <c r="I37" s="9"/>
      <c r="J37" s="75"/>
      <c r="K37" s="9"/>
      <c r="L37" s="70"/>
      <c r="M37" s="24"/>
    </row>
    <row r="38" spans="1:12" s="6" customFormat="1" ht="14.25" customHeight="1">
      <c r="A38" s="15"/>
      <c r="B38" s="10"/>
      <c r="C38" s="10"/>
      <c r="D38" s="10"/>
      <c r="E38" s="10"/>
      <c r="F38" s="70"/>
      <c r="G38" s="17"/>
      <c r="H38" s="9"/>
      <c r="I38" s="9"/>
      <c r="J38" s="75"/>
      <c r="K38" s="9"/>
      <c r="L38" s="70"/>
    </row>
    <row r="39" spans="1:12" s="6" customFormat="1" ht="14.25" customHeight="1">
      <c r="A39" s="27" t="s">
        <v>80</v>
      </c>
      <c r="B39" s="10">
        <v>2266</v>
      </c>
      <c r="C39" s="10">
        <v>2266</v>
      </c>
      <c r="D39" s="10"/>
      <c r="E39" s="10">
        <v>2266</v>
      </c>
      <c r="F39" s="70">
        <f>E39/C39*100-100</f>
        <v>0</v>
      </c>
      <c r="G39" s="17"/>
      <c r="H39" s="9"/>
      <c r="I39" s="9"/>
      <c r="J39" s="75"/>
      <c r="K39" s="9"/>
      <c r="L39" s="70"/>
    </row>
    <row r="40" spans="1:12" s="6" customFormat="1" ht="14.25" customHeight="1">
      <c r="A40" s="27" t="s">
        <v>48</v>
      </c>
      <c r="B40" s="10"/>
      <c r="C40" s="10"/>
      <c r="D40" s="10"/>
      <c r="E40" s="10"/>
      <c r="F40" s="70"/>
      <c r="G40" s="17"/>
      <c r="H40" s="9"/>
      <c r="I40" s="9"/>
      <c r="J40" s="75"/>
      <c r="K40" s="9"/>
      <c r="L40" s="70"/>
    </row>
    <row r="41" spans="1:12" s="6" customFormat="1" ht="14.25" customHeight="1">
      <c r="A41" s="27" t="s">
        <v>156</v>
      </c>
      <c r="B41" s="10"/>
      <c r="C41" s="10"/>
      <c r="D41" s="10"/>
      <c r="E41" s="10">
        <v>6600</v>
      </c>
      <c r="F41" s="70"/>
      <c r="G41" s="17"/>
      <c r="H41" s="9"/>
      <c r="I41" s="9"/>
      <c r="J41" s="75"/>
      <c r="K41" s="9"/>
      <c r="L41" s="70"/>
    </row>
    <row r="42" spans="1:12" s="6" customFormat="1" ht="14.25" customHeight="1">
      <c r="A42" s="18"/>
      <c r="B42" s="10"/>
      <c r="C42" s="9"/>
      <c r="D42" s="9"/>
      <c r="E42" s="10"/>
      <c r="F42" s="70"/>
      <c r="G42" s="18"/>
      <c r="H42" s="9"/>
      <c r="I42" s="9"/>
      <c r="J42" s="75"/>
      <c r="K42" s="9"/>
      <c r="L42" s="70"/>
    </row>
    <row r="43" spans="1:12" s="6" customFormat="1" ht="14.25" customHeight="1">
      <c r="A43" s="12" t="s">
        <v>75</v>
      </c>
      <c r="B43" s="9">
        <f>B29+B31+B39+B40+B41</f>
        <v>34321</v>
      </c>
      <c r="C43" s="9">
        <f>C29+C31+C39+C40+C41</f>
        <v>38817</v>
      </c>
      <c r="D43" s="9"/>
      <c r="E43" s="10">
        <f>E29+E31+E39+E41</f>
        <v>44680</v>
      </c>
      <c r="F43" s="70">
        <f>E43/C43*100-100</f>
        <v>15.104206919648604</v>
      </c>
      <c r="G43" s="12" t="s">
        <v>79</v>
      </c>
      <c r="H43" s="9">
        <f>H29+H31+H33+H35</f>
        <v>34321</v>
      </c>
      <c r="I43" s="9">
        <f>I29+I31+I33+I35</f>
        <v>38817</v>
      </c>
      <c r="J43" s="75"/>
      <c r="K43" s="9">
        <f>K29+K31+K33</f>
        <v>44680</v>
      </c>
      <c r="L43" s="70">
        <f>K43/H43*100-100</f>
        <v>30.18268698464496</v>
      </c>
    </row>
    <row r="44" spans="1:12" s="6" customFormat="1" ht="14.25" customHeight="1">
      <c r="A44" s="19"/>
      <c r="B44" s="19"/>
      <c r="C44" s="28"/>
      <c r="D44" s="28"/>
      <c r="E44" s="29"/>
      <c r="F44" s="30"/>
      <c r="G44" s="31"/>
      <c r="H44" s="31"/>
      <c r="I44" s="31"/>
      <c r="J44" s="78"/>
      <c r="K44" s="28"/>
      <c r="L44" s="31"/>
    </row>
    <row r="45" spans="1:12" s="6" customFormat="1" ht="14.25" customHeight="1">
      <c r="A45" s="31"/>
      <c r="B45" s="31"/>
      <c r="C45" s="23"/>
      <c r="D45" s="23"/>
      <c r="E45" s="32"/>
      <c r="F45" s="19"/>
      <c r="G45" s="19"/>
      <c r="H45" s="19"/>
      <c r="I45" s="19"/>
      <c r="J45" s="79"/>
      <c r="K45" s="23"/>
      <c r="L45" s="19"/>
    </row>
    <row r="46" spans="1:12" s="22" customFormat="1" ht="14.25" customHeight="1">
      <c r="A46" s="31"/>
      <c r="B46" s="31"/>
      <c r="C46" s="31"/>
      <c r="D46" s="31"/>
      <c r="E46" s="33"/>
      <c r="F46" s="31"/>
      <c r="G46" s="31"/>
      <c r="H46" s="31"/>
      <c r="I46" s="31"/>
      <c r="J46" s="78"/>
      <c r="K46" s="31"/>
      <c r="L46" s="31"/>
    </row>
    <row r="47" spans="2:10" s="31" customFormat="1" ht="14.25">
      <c r="B47" s="20">
        <f>H43-B43</f>
        <v>0</v>
      </c>
      <c r="C47" s="20"/>
      <c r="D47" s="20">
        <f>J43-D43</f>
        <v>0</v>
      </c>
      <c r="E47" s="20"/>
      <c r="J47" s="78"/>
    </row>
    <row r="48" spans="1:12" s="19" customFormat="1" ht="14.25">
      <c r="A48" s="31"/>
      <c r="B48" s="31"/>
      <c r="C48" s="31"/>
      <c r="D48" s="31"/>
      <c r="E48" s="34"/>
      <c r="F48" s="31"/>
      <c r="G48" s="31"/>
      <c r="H48" s="31"/>
      <c r="I48" s="31"/>
      <c r="J48" s="78"/>
      <c r="K48" s="31"/>
      <c r="L48" s="31"/>
    </row>
    <row r="49" spans="5:10" s="31" customFormat="1" ht="14.25">
      <c r="E49" s="33"/>
      <c r="J49" s="78"/>
    </row>
    <row r="50" spans="5:10" s="31" customFormat="1" ht="14.25">
      <c r="E50" s="33"/>
      <c r="J50" s="78"/>
    </row>
    <row r="51" spans="5:10" s="31" customFormat="1" ht="14.25">
      <c r="E51" s="33"/>
      <c r="J51" s="78"/>
    </row>
    <row r="52" spans="5:10" s="31" customFormat="1" ht="14.25">
      <c r="E52" s="33"/>
      <c r="J52" s="78"/>
    </row>
    <row r="53" spans="5:10" s="31" customFormat="1" ht="14.25">
      <c r="E53" s="33"/>
      <c r="J53" s="78"/>
    </row>
    <row r="54" spans="5:10" s="31" customFormat="1" ht="14.25">
      <c r="E54" s="33"/>
      <c r="J54" s="78"/>
    </row>
    <row r="55" spans="5:10" s="31" customFormat="1" ht="14.25">
      <c r="E55" s="33"/>
      <c r="J55" s="78"/>
    </row>
    <row r="56" spans="5:10" s="31" customFormat="1" ht="14.25">
      <c r="E56" s="33"/>
      <c r="J56" s="78"/>
    </row>
    <row r="57" spans="5:10" s="31" customFormat="1" ht="14.25">
      <c r="E57" s="33"/>
      <c r="J57" s="78"/>
    </row>
    <row r="58" spans="5:10" s="31" customFormat="1" ht="14.25">
      <c r="E58" s="33"/>
      <c r="J58" s="78"/>
    </row>
    <row r="59" spans="5:10" s="31" customFormat="1" ht="14.25">
      <c r="E59" s="33"/>
      <c r="J59" s="78"/>
    </row>
    <row r="60" spans="5:10" s="31" customFormat="1" ht="14.25">
      <c r="E60" s="33"/>
      <c r="J60" s="78"/>
    </row>
    <row r="61" spans="5:10" s="31" customFormat="1" ht="14.25">
      <c r="E61" s="33"/>
      <c r="J61" s="78"/>
    </row>
    <row r="62" spans="5:10" s="31" customFormat="1" ht="14.25">
      <c r="E62" s="33"/>
      <c r="J62" s="78"/>
    </row>
    <row r="63" spans="5:10" s="31" customFormat="1" ht="14.25">
      <c r="E63" s="33"/>
      <c r="J63" s="78"/>
    </row>
    <row r="64" spans="5:10" s="31" customFormat="1" ht="14.25">
      <c r="E64" s="33"/>
      <c r="J64" s="78"/>
    </row>
    <row r="65" spans="5:10" s="31" customFormat="1" ht="14.25">
      <c r="E65" s="33"/>
      <c r="J65" s="78"/>
    </row>
    <row r="66" spans="5:10" s="31" customFormat="1" ht="14.25">
      <c r="E66" s="33"/>
      <c r="J66" s="78"/>
    </row>
    <row r="67" spans="5:10" s="31" customFormat="1" ht="14.25">
      <c r="E67" s="33"/>
      <c r="J67" s="78"/>
    </row>
    <row r="68" spans="5:10" s="31" customFormat="1" ht="14.25">
      <c r="E68" s="33"/>
      <c r="J68" s="78"/>
    </row>
    <row r="69" spans="5:10" s="31" customFormat="1" ht="14.25">
      <c r="E69" s="33"/>
      <c r="J69" s="78"/>
    </row>
    <row r="70" spans="5:10" s="31" customFormat="1" ht="14.25">
      <c r="E70" s="33"/>
      <c r="J70" s="78"/>
    </row>
    <row r="71" spans="5:10" s="31" customFormat="1" ht="14.25">
      <c r="E71" s="33"/>
      <c r="J71" s="78"/>
    </row>
    <row r="72" spans="5:10" s="31" customFormat="1" ht="14.25">
      <c r="E72" s="33"/>
      <c r="J72" s="78"/>
    </row>
    <row r="73" spans="5:10" s="31" customFormat="1" ht="14.25">
      <c r="E73" s="33"/>
      <c r="J73" s="78"/>
    </row>
    <row r="74" spans="5:10" s="31" customFormat="1" ht="14.25">
      <c r="E74" s="33"/>
      <c r="J74" s="78"/>
    </row>
    <row r="75" spans="5:10" s="31" customFormat="1" ht="14.25">
      <c r="E75" s="33"/>
      <c r="J75" s="78"/>
    </row>
    <row r="76" spans="5:10" s="31" customFormat="1" ht="14.25">
      <c r="E76" s="33"/>
      <c r="J76" s="78"/>
    </row>
    <row r="77" spans="5:10" s="31" customFormat="1" ht="14.25">
      <c r="E77" s="33"/>
      <c r="J77" s="78"/>
    </row>
    <row r="78" spans="5:10" s="31" customFormat="1" ht="14.25">
      <c r="E78" s="33"/>
      <c r="J78" s="78"/>
    </row>
    <row r="79" spans="5:10" s="31" customFormat="1" ht="14.25">
      <c r="E79" s="33"/>
      <c r="J79" s="78"/>
    </row>
    <row r="80" spans="5:10" s="31" customFormat="1" ht="14.25">
      <c r="E80" s="33"/>
      <c r="J80" s="78"/>
    </row>
    <row r="81" spans="5:10" s="31" customFormat="1" ht="14.25">
      <c r="E81" s="33"/>
      <c r="J81" s="78"/>
    </row>
    <row r="82" spans="5:10" s="31" customFormat="1" ht="14.25">
      <c r="E82" s="33"/>
      <c r="J82" s="78"/>
    </row>
    <row r="83" spans="5:10" s="31" customFormat="1" ht="14.25">
      <c r="E83" s="33"/>
      <c r="J83" s="78"/>
    </row>
    <row r="84" spans="5:10" s="31" customFormat="1" ht="14.25">
      <c r="E84" s="33"/>
      <c r="J84" s="78"/>
    </row>
    <row r="85" spans="5:10" s="31" customFormat="1" ht="14.25">
      <c r="E85" s="33"/>
      <c r="J85" s="78"/>
    </row>
    <row r="86" spans="5:10" s="31" customFormat="1" ht="14.25">
      <c r="E86" s="33"/>
      <c r="J86" s="78"/>
    </row>
    <row r="87" spans="5:10" s="31" customFormat="1" ht="14.25">
      <c r="E87" s="33"/>
      <c r="J87" s="78"/>
    </row>
    <row r="88" spans="5:10" s="31" customFormat="1" ht="14.25">
      <c r="E88" s="33"/>
      <c r="J88" s="78"/>
    </row>
    <row r="89" spans="5:10" s="31" customFormat="1" ht="14.25">
      <c r="E89" s="33"/>
      <c r="J89" s="78"/>
    </row>
    <row r="90" spans="5:10" s="31" customFormat="1" ht="14.25">
      <c r="E90" s="33"/>
      <c r="J90" s="78"/>
    </row>
    <row r="91" spans="5:10" s="31" customFormat="1" ht="14.25">
      <c r="E91" s="33"/>
      <c r="J91" s="78"/>
    </row>
  </sheetData>
  <sheetProtection/>
  <mergeCells count="11">
    <mergeCell ref="L4:L5"/>
    <mergeCell ref="A2:L2"/>
    <mergeCell ref="A4:A5"/>
    <mergeCell ref="G4:G5"/>
    <mergeCell ref="K4:K5"/>
    <mergeCell ref="F4:F5"/>
    <mergeCell ref="B4:C4"/>
    <mergeCell ref="J4:J5"/>
    <mergeCell ref="D4:D5"/>
    <mergeCell ref="H4:I4"/>
    <mergeCell ref="E4:E5"/>
  </mergeCells>
  <printOptions horizontalCentered="1" verticalCentered="1"/>
  <pageMargins left="0.35433070866141736" right="0.35433070866141736" top="0.15748031496062992" bottom="0.2755905511811024" header="0.15748031496062992" footer="0.15748031496062992"/>
  <pageSetup blackAndWhite="1" firstPageNumber="2" useFirstPageNumber="1"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K37"/>
  <sheetViews>
    <sheetView showZeros="0" zoomScale="85" zoomScaleNormal="85" zoomScalePageLayoutView="0" workbookViewId="0" topLeftCell="A1">
      <pane xSplit="1" ySplit="5" topLeftCell="B12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I27" sqref="I27"/>
    </sheetView>
  </sheetViews>
  <sheetFormatPr defaultColWidth="9.00390625" defaultRowHeight="14.25"/>
  <cols>
    <col min="1" max="1" width="33.625" style="44" customWidth="1"/>
    <col min="2" max="2" width="9.625" style="44" customWidth="1"/>
    <col min="3" max="3" width="9.625" style="57" customWidth="1"/>
    <col min="4" max="5" width="9.625" style="44" customWidth="1"/>
    <col min="6" max="6" width="33.625" style="44" customWidth="1"/>
    <col min="7" max="7" width="9.625" style="44" customWidth="1"/>
    <col min="8" max="8" width="9.625" style="57" customWidth="1"/>
    <col min="9" max="10" width="9.625" style="44" customWidth="1"/>
    <col min="11" max="16384" width="9.00390625" style="44" customWidth="1"/>
  </cols>
  <sheetData>
    <row r="1" ht="14.25">
      <c r="A1" s="80" t="s">
        <v>104</v>
      </c>
    </row>
    <row r="2" spans="1:10" ht="43.5" customHeight="1">
      <c r="A2" s="122" t="s">
        <v>171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customHeight="1">
      <c r="A3" s="45"/>
      <c r="B3" s="35"/>
      <c r="C3" s="36"/>
      <c r="D3" s="35"/>
      <c r="E3" s="35"/>
      <c r="F3" s="46"/>
      <c r="G3" s="46"/>
      <c r="H3" s="47"/>
      <c r="I3" s="46"/>
      <c r="J3" s="58" t="s">
        <v>50</v>
      </c>
    </row>
    <row r="4" spans="1:10" ht="27" customHeight="1">
      <c r="A4" s="125" t="s">
        <v>81</v>
      </c>
      <c r="B4" s="117" t="s">
        <v>134</v>
      </c>
      <c r="C4" s="118"/>
      <c r="D4" s="123" t="s">
        <v>135</v>
      </c>
      <c r="E4" s="123" t="s">
        <v>102</v>
      </c>
      <c r="F4" s="125" t="s">
        <v>73</v>
      </c>
      <c r="G4" s="117" t="s">
        <v>134</v>
      </c>
      <c r="H4" s="118"/>
      <c r="I4" s="123" t="s">
        <v>135</v>
      </c>
      <c r="J4" s="123" t="s">
        <v>102</v>
      </c>
    </row>
    <row r="5" spans="1:10" ht="27" customHeight="1">
      <c r="A5" s="126"/>
      <c r="B5" s="7" t="s">
        <v>51</v>
      </c>
      <c r="C5" s="7" t="s">
        <v>96</v>
      </c>
      <c r="D5" s="124"/>
      <c r="E5" s="124"/>
      <c r="F5" s="126"/>
      <c r="G5" s="7" t="s">
        <v>51</v>
      </c>
      <c r="H5" s="7" t="s">
        <v>95</v>
      </c>
      <c r="I5" s="124"/>
      <c r="J5" s="124"/>
    </row>
    <row r="6" spans="1:10" s="48" customFormat="1" ht="15" customHeight="1">
      <c r="A6" s="37" t="s">
        <v>52</v>
      </c>
      <c r="B6" s="38"/>
      <c r="C6" s="39"/>
      <c r="D6" s="38"/>
      <c r="E6" s="71"/>
      <c r="F6" s="37" t="s">
        <v>53</v>
      </c>
      <c r="G6" s="40"/>
      <c r="H6" s="41"/>
      <c r="I6" s="40"/>
      <c r="J6" s="72"/>
    </row>
    <row r="7" spans="1:10" s="48" customFormat="1" ht="15" customHeight="1">
      <c r="A7" s="37" t="s">
        <v>54</v>
      </c>
      <c r="B7" s="39">
        <v>60</v>
      </c>
      <c r="C7" s="39">
        <v>20</v>
      </c>
      <c r="D7" s="39">
        <v>22</v>
      </c>
      <c r="E7" s="71">
        <f>D7/C7*100-100</f>
        <v>10.000000000000014</v>
      </c>
      <c r="F7" s="37" t="s">
        <v>55</v>
      </c>
      <c r="G7" s="42"/>
      <c r="H7" s="43">
        <v>310</v>
      </c>
      <c r="I7" s="42">
        <v>300</v>
      </c>
      <c r="J7" s="72"/>
    </row>
    <row r="8" spans="1:10" s="48" customFormat="1" ht="15" customHeight="1">
      <c r="A8" s="37" t="s">
        <v>56</v>
      </c>
      <c r="B8" s="39">
        <f>300-200</f>
        <v>100</v>
      </c>
      <c r="C8" s="39">
        <v>90</v>
      </c>
      <c r="D8" s="39">
        <v>100</v>
      </c>
      <c r="E8" s="71">
        <f>D8/C8*100-100</f>
        <v>11.111111111111114</v>
      </c>
      <c r="F8" s="37" t="s">
        <v>162</v>
      </c>
      <c r="G8" s="42">
        <v>2</v>
      </c>
      <c r="H8" s="43">
        <v>2</v>
      </c>
      <c r="I8" s="42">
        <v>2</v>
      </c>
      <c r="J8" s="72">
        <v>0</v>
      </c>
    </row>
    <row r="9" spans="1:10" s="48" customFormat="1" ht="15" customHeight="1">
      <c r="A9" s="37" t="s">
        <v>158</v>
      </c>
      <c r="B9" s="39">
        <v>10</v>
      </c>
      <c r="C9" s="39">
        <v>4</v>
      </c>
      <c r="D9" s="39"/>
      <c r="E9" s="71"/>
      <c r="F9" s="37" t="s">
        <v>163</v>
      </c>
      <c r="G9" s="43">
        <v>700</v>
      </c>
      <c r="H9" s="43">
        <v>629</v>
      </c>
      <c r="I9" s="43">
        <v>650</v>
      </c>
      <c r="J9" s="73">
        <f>I9/H9*100-100</f>
        <v>3.3386327503974513</v>
      </c>
    </row>
    <row r="10" spans="1:10" s="48" customFormat="1" ht="15" customHeight="1">
      <c r="A10" s="37" t="s">
        <v>57</v>
      </c>
      <c r="B10" s="39">
        <v>600</v>
      </c>
      <c r="C10" s="39">
        <v>484</v>
      </c>
      <c r="D10" s="39"/>
      <c r="E10" s="71"/>
      <c r="F10" s="37" t="s">
        <v>164</v>
      </c>
      <c r="G10" s="43">
        <f>17246-8000</f>
        <v>9246</v>
      </c>
      <c r="H10" s="43">
        <v>12225</v>
      </c>
      <c r="I10" s="43">
        <f>62206-6556</f>
        <v>55650</v>
      </c>
      <c r="J10" s="73">
        <f>I10/H10*100-100</f>
        <v>355.21472392638043</v>
      </c>
    </row>
    <row r="11" spans="1:10" s="48" customFormat="1" ht="15" customHeight="1">
      <c r="A11" s="37" t="s">
        <v>137</v>
      </c>
      <c r="B11" s="39">
        <v>110</v>
      </c>
      <c r="C11" s="39">
        <v>145</v>
      </c>
      <c r="D11" s="39"/>
      <c r="E11" s="71"/>
      <c r="F11" s="37" t="s">
        <v>165</v>
      </c>
      <c r="G11" s="43">
        <v>1300</v>
      </c>
      <c r="H11" s="43">
        <v>1178</v>
      </c>
      <c r="I11" s="43">
        <v>1200</v>
      </c>
      <c r="J11" s="73">
        <f>I11/H11*100-100</f>
        <v>1.8675721561969567</v>
      </c>
    </row>
    <row r="12" spans="1:10" s="48" customFormat="1" ht="15" customHeight="1">
      <c r="A12" s="37" t="s">
        <v>58</v>
      </c>
      <c r="B12" s="39">
        <v>43</v>
      </c>
      <c r="C12" s="39">
        <v>36</v>
      </c>
      <c r="D12" s="39"/>
      <c r="E12" s="71"/>
      <c r="F12" s="37" t="s">
        <v>59</v>
      </c>
      <c r="G12" s="42"/>
      <c r="H12" s="43"/>
      <c r="I12" s="42"/>
      <c r="J12" s="73"/>
    </row>
    <row r="13" spans="1:10" s="48" customFormat="1" ht="15" customHeight="1">
      <c r="A13" s="37" t="s">
        <v>60</v>
      </c>
      <c r="B13" s="39"/>
      <c r="C13" s="39"/>
      <c r="D13" s="39"/>
      <c r="E13" s="71"/>
      <c r="F13" s="37" t="s">
        <v>166</v>
      </c>
      <c r="G13" s="42"/>
      <c r="H13" s="43">
        <v>155</v>
      </c>
      <c r="I13" s="42">
        <v>160</v>
      </c>
      <c r="J13" s="73"/>
    </row>
    <row r="14" spans="1:11" s="48" customFormat="1" ht="15" customHeight="1">
      <c r="A14" s="37" t="s">
        <v>61</v>
      </c>
      <c r="B14" s="39">
        <f>7000+500</f>
        <v>7500</v>
      </c>
      <c r="C14" s="39">
        <f>11468-30</f>
        <v>11438</v>
      </c>
      <c r="D14" s="39">
        <v>61700</v>
      </c>
      <c r="E14" s="71">
        <f>D14/C14*100-100</f>
        <v>439.4299702745235</v>
      </c>
      <c r="F14" s="37" t="s">
        <v>62</v>
      </c>
      <c r="G14" s="42"/>
      <c r="H14" s="43"/>
      <c r="I14" s="42"/>
      <c r="J14" s="72"/>
      <c r="K14" s="49"/>
    </row>
    <row r="15" spans="1:11" s="48" customFormat="1" ht="15" customHeight="1">
      <c r="A15" s="37" t="s">
        <v>159</v>
      </c>
      <c r="B15" s="39">
        <v>500</v>
      </c>
      <c r="C15" s="39">
        <v>234</v>
      </c>
      <c r="D15" s="39">
        <v>500</v>
      </c>
      <c r="E15" s="71">
        <f>D15/C15*100-100</f>
        <v>113.67521367521368</v>
      </c>
      <c r="F15" s="37" t="s">
        <v>63</v>
      </c>
      <c r="G15" s="42">
        <v>352</v>
      </c>
      <c r="H15" s="43">
        <v>214</v>
      </c>
      <c r="I15" s="42">
        <f>200+247</f>
        <v>447</v>
      </c>
      <c r="J15" s="73">
        <f>I15/H15*100-100</f>
        <v>108.87850467289718</v>
      </c>
      <c r="K15" s="49"/>
    </row>
    <row r="16" spans="1:11" s="48" customFormat="1" ht="15" customHeight="1">
      <c r="A16" s="37" t="s">
        <v>160</v>
      </c>
      <c r="B16" s="39">
        <v>50</v>
      </c>
      <c r="C16" s="39">
        <v>30</v>
      </c>
      <c r="D16" s="39">
        <v>50</v>
      </c>
      <c r="E16" s="71">
        <f>D16/C16*100-100</f>
        <v>66.66666666666669</v>
      </c>
      <c r="F16" s="53" t="s">
        <v>167</v>
      </c>
      <c r="G16" s="38"/>
      <c r="H16" s="39"/>
      <c r="I16" s="38">
        <v>6600</v>
      </c>
      <c r="J16" s="72"/>
      <c r="K16" s="49"/>
    </row>
    <row r="17" spans="1:11" s="48" customFormat="1" ht="15" customHeight="1">
      <c r="A17" s="37" t="s">
        <v>64</v>
      </c>
      <c r="B17" s="39">
        <f>600-300</f>
        <v>300</v>
      </c>
      <c r="C17" s="39">
        <v>260</v>
      </c>
      <c r="D17" s="39">
        <v>280</v>
      </c>
      <c r="E17" s="71">
        <f>D17/C17*100-100</f>
        <v>7.692307692307693</v>
      </c>
      <c r="F17" s="52"/>
      <c r="G17" s="38"/>
      <c r="H17" s="39"/>
      <c r="I17" s="38"/>
      <c r="J17" s="72"/>
      <c r="K17" s="49"/>
    </row>
    <row r="18" spans="1:11" s="48" customFormat="1" ht="15" customHeight="1">
      <c r="A18" s="37" t="s">
        <v>65</v>
      </c>
      <c r="B18" s="39">
        <v>70</v>
      </c>
      <c r="C18" s="39">
        <v>95</v>
      </c>
      <c r="D18" s="39">
        <v>100</v>
      </c>
      <c r="E18" s="71">
        <f>D18/C18*100-100</f>
        <v>5.263157894736835</v>
      </c>
      <c r="F18" s="51"/>
      <c r="G18" s="38"/>
      <c r="H18" s="39"/>
      <c r="I18" s="38"/>
      <c r="J18" s="72"/>
      <c r="K18" s="49"/>
    </row>
    <row r="19" spans="1:10" s="48" customFormat="1" ht="15" customHeight="1">
      <c r="A19" s="53"/>
      <c r="B19" s="38"/>
      <c r="C19" s="39"/>
      <c r="D19" s="39"/>
      <c r="E19" s="71"/>
      <c r="F19" s="51"/>
      <c r="G19" s="38"/>
      <c r="H19" s="39"/>
      <c r="I19" s="38"/>
      <c r="J19" s="72"/>
    </row>
    <row r="20" spans="1:10" s="48" customFormat="1" ht="15" customHeight="1">
      <c r="A20" s="53"/>
      <c r="B20" s="38"/>
      <c r="C20" s="39"/>
      <c r="D20" s="38"/>
      <c r="E20" s="71"/>
      <c r="F20" s="51"/>
      <c r="G20" s="38"/>
      <c r="H20" s="39"/>
      <c r="I20" s="38"/>
      <c r="J20" s="72"/>
    </row>
    <row r="21" spans="1:10" s="48" customFormat="1" ht="15" customHeight="1">
      <c r="A21" s="53"/>
      <c r="B21" s="38"/>
      <c r="C21" s="39"/>
      <c r="D21" s="38"/>
      <c r="E21" s="71"/>
      <c r="F21" s="51"/>
      <c r="G21" s="38"/>
      <c r="H21" s="39"/>
      <c r="I21" s="38"/>
      <c r="J21" s="72"/>
    </row>
    <row r="22" spans="1:10" s="48" customFormat="1" ht="15" customHeight="1">
      <c r="A22" s="53"/>
      <c r="B22" s="38"/>
      <c r="C22" s="39">
        <v>0</v>
      </c>
      <c r="D22" s="38"/>
      <c r="E22" s="71"/>
      <c r="F22" s="51"/>
      <c r="G22" s="38"/>
      <c r="H22" s="39"/>
      <c r="I22" s="38"/>
      <c r="J22" s="72"/>
    </row>
    <row r="23" spans="1:10" s="48" customFormat="1" ht="15" customHeight="1">
      <c r="A23" s="53"/>
      <c r="B23" s="38"/>
      <c r="C23" s="39"/>
      <c r="D23" s="38"/>
      <c r="E23" s="71"/>
      <c r="F23" s="51"/>
      <c r="G23" s="38"/>
      <c r="H23" s="39"/>
      <c r="I23" s="38"/>
      <c r="J23" s="72"/>
    </row>
    <row r="24" spans="1:10" s="48" customFormat="1" ht="15" customHeight="1">
      <c r="A24" s="53"/>
      <c r="B24" s="38"/>
      <c r="C24" s="39"/>
      <c r="D24" s="38"/>
      <c r="E24" s="71"/>
      <c r="F24" s="54" t="s">
        <v>49</v>
      </c>
      <c r="G24" s="38"/>
      <c r="H24" s="39"/>
      <c r="I24" s="38"/>
      <c r="J24" s="72"/>
    </row>
    <row r="25" spans="1:10" s="48" customFormat="1" ht="15" customHeight="1">
      <c r="A25" s="54" t="s">
        <v>66</v>
      </c>
      <c r="B25" s="42">
        <f>SUM(B6:B18)</f>
        <v>9343</v>
      </c>
      <c r="C25" s="42">
        <f>SUM(C6:C18)</f>
        <v>12836</v>
      </c>
      <c r="D25" s="42">
        <f>SUM(D6:D18)</f>
        <v>62752</v>
      </c>
      <c r="E25" s="71">
        <f>D25/C25*100-100</f>
        <v>388.87503895294486</v>
      </c>
      <c r="F25" s="54" t="s">
        <v>67</v>
      </c>
      <c r="G25" s="42">
        <f>SUM(G6,G7,G8,G9,G10,G11,G12,G13,G14,G15)</f>
        <v>11600</v>
      </c>
      <c r="H25" s="42">
        <f>SUM(H6,H7,H8,H9,H10,H11,H12,H13,H14,H15)</f>
        <v>14713</v>
      </c>
      <c r="I25" s="42">
        <f>SUM(I6,I7,I8,I9,I10,I11,I12,I13,I14,I15,I16)</f>
        <v>65009</v>
      </c>
      <c r="J25" s="73">
        <f>I25/H25*100-100</f>
        <v>341.84734588459185</v>
      </c>
    </row>
    <row r="26" spans="1:10" s="48" customFormat="1" ht="15" customHeight="1">
      <c r="A26" s="54"/>
      <c r="B26" s="42"/>
      <c r="C26" s="43"/>
      <c r="D26" s="42"/>
      <c r="E26" s="71"/>
      <c r="F26" s="54"/>
      <c r="G26" s="42"/>
      <c r="H26" s="43"/>
      <c r="I26" s="42"/>
      <c r="J26" s="72"/>
    </row>
    <row r="27" spans="1:10" s="48" customFormat="1" ht="15" customHeight="1">
      <c r="A27" s="53" t="s">
        <v>161</v>
      </c>
      <c r="B27" s="42">
        <v>2464</v>
      </c>
      <c r="C27" s="42">
        <v>2464</v>
      </c>
      <c r="D27" s="42">
        <v>2464</v>
      </c>
      <c r="E27" s="71">
        <f>D27/C27*100-100</f>
        <v>0</v>
      </c>
      <c r="F27" s="53" t="s">
        <v>68</v>
      </c>
      <c r="G27" s="42">
        <v>207</v>
      </c>
      <c r="H27" s="43">
        <v>207</v>
      </c>
      <c r="I27" s="43">
        <v>207</v>
      </c>
      <c r="J27" s="72"/>
    </row>
    <row r="28" spans="1:10" s="48" customFormat="1" ht="15" customHeight="1">
      <c r="A28" s="53" t="s">
        <v>69</v>
      </c>
      <c r="B28" s="38"/>
      <c r="C28" s="39"/>
      <c r="D28" s="39"/>
      <c r="E28" s="71"/>
      <c r="F28" s="53" t="s">
        <v>169</v>
      </c>
      <c r="G28" s="38"/>
      <c r="H28" s="39">
        <v>3938</v>
      </c>
      <c r="I28" s="38"/>
      <c r="J28" s="72"/>
    </row>
    <row r="29" spans="1:10" s="48" customFormat="1" ht="15" customHeight="1">
      <c r="A29" s="53"/>
      <c r="B29" s="38"/>
      <c r="C29" s="39"/>
      <c r="D29" s="38"/>
      <c r="E29" s="71"/>
      <c r="F29" s="53"/>
      <c r="G29" s="38"/>
      <c r="H29" s="39"/>
      <c r="I29" s="38"/>
      <c r="J29" s="72"/>
    </row>
    <row r="30" spans="1:10" s="48" customFormat="1" ht="15" customHeight="1">
      <c r="A30" s="53" t="s">
        <v>70</v>
      </c>
      <c r="B30" s="38"/>
      <c r="C30" s="39"/>
      <c r="D30" s="38"/>
      <c r="E30" s="71"/>
      <c r="F30" s="53"/>
      <c r="G30" s="38"/>
      <c r="H30" s="39"/>
      <c r="I30" s="38"/>
      <c r="J30" s="72"/>
    </row>
    <row r="31" spans="1:10" s="48" customFormat="1" ht="15" customHeight="1">
      <c r="A31" s="53" t="s">
        <v>136</v>
      </c>
      <c r="B31" s="38"/>
      <c r="C31" s="39">
        <v>3558</v>
      </c>
      <c r="D31" s="38"/>
      <c r="E31" s="71"/>
      <c r="F31" s="53"/>
      <c r="G31" s="38"/>
      <c r="H31" s="39"/>
      <c r="I31" s="38"/>
      <c r="J31" s="72"/>
    </row>
    <row r="32" spans="1:10" s="48" customFormat="1" ht="15" customHeight="1">
      <c r="A32" s="53"/>
      <c r="B32" s="38"/>
      <c r="C32" s="39"/>
      <c r="D32" s="38"/>
      <c r="E32" s="71"/>
      <c r="F32" s="53"/>
      <c r="G32" s="38"/>
      <c r="H32" s="39"/>
      <c r="I32" s="38"/>
      <c r="J32" s="72"/>
    </row>
    <row r="33" spans="1:10" s="48" customFormat="1" ht="15" customHeight="1">
      <c r="A33" s="53"/>
      <c r="B33" s="38"/>
      <c r="C33" s="39"/>
      <c r="D33" s="38"/>
      <c r="E33" s="71"/>
      <c r="F33" s="55" t="s">
        <v>49</v>
      </c>
      <c r="G33" s="38"/>
      <c r="H33" s="39"/>
      <c r="I33" s="38"/>
      <c r="J33" s="72"/>
    </row>
    <row r="34" spans="1:10" s="48" customFormat="1" ht="15" customHeight="1">
      <c r="A34" s="53"/>
      <c r="B34" s="38"/>
      <c r="C34" s="39"/>
      <c r="D34" s="38"/>
      <c r="E34" s="71"/>
      <c r="F34" s="55" t="s">
        <v>49</v>
      </c>
      <c r="G34" s="38"/>
      <c r="H34" s="39"/>
      <c r="I34" s="38"/>
      <c r="J34" s="72"/>
    </row>
    <row r="35" spans="1:10" s="48" customFormat="1" ht="15" customHeight="1">
      <c r="A35" s="54" t="s">
        <v>71</v>
      </c>
      <c r="B35" s="42">
        <f>SUM(B25,B27,B30)</f>
        <v>11807</v>
      </c>
      <c r="C35" s="43">
        <f>SUM(C25,C27,C31)</f>
        <v>18858</v>
      </c>
      <c r="D35" s="42">
        <f>SUM(D25,D27,D30)</f>
        <v>65216</v>
      </c>
      <c r="E35" s="71">
        <f>D35/C35*100-100</f>
        <v>245.82670484674935</v>
      </c>
      <c r="F35" s="54" t="s">
        <v>72</v>
      </c>
      <c r="G35" s="42">
        <f>SUM(G25:G27)</f>
        <v>11807</v>
      </c>
      <c r="H35" s="43">
        <f>SUM(H25:H27:H28:H29)</f>
        <v>18858</v>
      </c>
      <c r="I35" s="43">
        <f>SUM(I25:I27:I28:I29)</f>
        <v>65216</v>
      </c>
      <c r="J35" s="73">
        <f>I35/H35*100-100</f>
        <v>245.82670484674935</v>
      </c>
    </row>
    <row r="36" spans="1:10" s="48" customFormat="1" ht="36.75" customHeight="1">
      <c r="A36" s="121" t="s">
        <v>168</v>
      </c>
      <c r="B36" s="121"/>
      <c r="C36" s="121"/>
      <c r="D36" s="121"/>
      <c r="E36" s="121"/>
      <c r="F36" s="121"/>
      <c r="G36" s="121"/>
      <c r="H36" s="121"/>
      <c r="I36" s="121"/>
      <c r="J36" s="121"/>
    </row>
    <row r="37" spans="3:8" s="48" customFormat="1" ht="18" customHeight="1">
      <c r="C37" s="56"/>
      <c r="H37" s="56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10">
    <mergeCell ref="A36:J36"/>
    <mergeCell ref="A2:J2"/>
    <mergeCell ref="B4:C4"/>
    <mergeCell ref="D4:D5"/>
    <mergeCell ref="E4:E5"/>
    <mergeCell ref="A4:A5"/>
    <mergeCell ref="F4:F5"/>
    <mergeCell ref="G4:H4"/>
    <mergeCell ref="I4:I5"/>
    <mergeCell ref="J4:J5"/>
  </mergeCells>
  <printOptions horizontalCentered="1"/>
  <pageMargins left="0.29" right="0.35433070866141736" top="0.17" bottom="0.31" header="0.15748031496062992" footer="0.2"/>
  <pageSetup blackAndWhite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7">
      <selection activeCell="G9" sqref="G9"/>
    </sheetView>
  </sheetViews>
  <sheetFormatPr defaultColWidth="9.00390625" defaultRowHeight="14.25"/>
  <cols>
    <col min="1" max="1" width="46.875" style="50" customWidth="1"/>
    <col min="2" max="2" width="17.75390625" style="60" customWidth="1"/>
    <col min="3" max="3" width="45.125" style="50" customWidth="1"/>
    <col min="4" max="4" width="17.75390625" style="60" customWidth="1"/>
    <col min="5" max="5" width="9.00390625" style="50" customWidth="1"/>
    <col min="6" max="6" width="9.125" style="50" customWidth="1"/>
    <col min="7" max="8" width="9.00390625" style="50" customWidth="1"/>
    <col min="9" max="9" width="8.00390625" style="50" customWidth="1"/>
    <col min="10" max="16384" width="9.00390625" style="50" customWidth="1"/>
  </cols>
  <sheetData>
    <row r="1" ht="14.25">
      <c r="A1" s="82" t="s">
        <v>132</v>
      </c>
    </row>
    <row r="2" spans="1:4" ht="45" customHeight="1">
      <c r="A2" s="127" t="s">
        <v>172</v>
      </c>
      <c r="B2" s="127"/>
      <c r="C2" s="127"/>
      <c r="D2" s="127"/>
    </row>
    <row r="3" spans="1:4" ht="21" customHeight="1">
      <c r="A3" s="59"/>
      <c r="D3" s="61" t="s">
        <v>82</v>
      </c>
    </row>
    <row r="4" spans="1:4" ht="26.25" customHeight="1">
      <c r="A4" s="62" t="s">
        <v>83</v>
      </c>
      <c r="B4" s="62" t="s">
        <v>133</v>
      </c>
      <c r="C4" s="62" t="s">
        <v>84</v>
      </c>
      <c r="D4" s="62" t="s">
        <v>133</v>
      </c>
    </row>
    <row r="5" spans="1:4" ht="26.25" customHeight="1">
      <c r="A5" s="63" t="s">
        <v>85</v>
      </c>
      <c r="B5" s="64">
        <v>130</v>
      </c>
      <c r="C5" s="63" t="s">
        <v>86</v>
      </c>
      <c r="D5" s="64"/>
    </row>
    <row r="6" spans="1:4" ht="26.25" customHeight="1">
      <c r="A6" s="63" t="s">
        <v>87</v>
      </c>
      <c r="B6" s="64"/>
      <c r="C6" s="63" t="s">
        <v>88</v>
      </c>
      <c r="D6" s="64"/>
    </row>
    <row r="7" spans="1:4" ht="26.25" customHeight="1">
      <c r="A7" s="66" t="s">
        <v>97</v>
      </c>
      <c r="B7" s="64">
        <v>610</v>
      </c>
      <c r="C7" s="63" t="s">
        <v>100</v>
      </c>
      <c r="D7" s="64"/>
    </row>
    <row r="8" spans="1:4" ht="26.25" customHeight="1">
      <c r="A8" s="67" t="s">
        <v>99</v>
      </c>
      <c r="B8" s="64"/>
      <c r="C8" s="65" t="s">
        <v>101</v>
      </c>
      <c r="D8" s="64"/>
    </row>
    <row r="9" spans="1:4" ht="26.25" customHeight="1">
      <c r="A9" s="66" t="s">
        <v>98</v>
      </c>
      <c r="B9" s="64">
        <v>610</v>
      </c>
      <c r="C9" s="66" t="s">
        <v>157</v>
      </c>
      <c r="D9" s="64">
        <v>740</v>
      </c>
    </row>
    <row r="10" spans="1:4" ht="26.25" customHeight="1">
      <c r="A10" s="67"/>
      <c r="B10" s="64"/>
      <c r="C10" s="63"/>
      <c r="D10" s="64"/>
    </row>
    <row r="11" spans="1:4" ht="26.25" customHeight="1">
      <c r="A11" s="68"/>
      <c r="B11" s="64"/>
      <c r="C11" s="63"/>
      <c r="D11" s="64"/>
    </row>
    <row r="12" spans="1:4" ht="26.25" customHeight="1">
      <c r="A12" s="68"/>
      <c r="B12" s="64"/>
      <c r="C12" s="63"/>
      <c r="D12" s="64"/>
    </row>
    <row r="13" spans="1:4" ht="26.25" customHeight="1">
      <c r="A13" s="68"/>
      <c r="B13" s="64"/>
      <c r="C13" s="63"/>
      <c r="D13" s="64"/>
    </row>
    <row r="14" spans="1:4" ht="26.25" customHeight="1">
      <c r="A14" s="68"/>
      <c r="B14" s="64"/>
      <c r="C14" s="63"/>
      <c r="D14" s="64"/>
    </row>
    <row r="15" spans="1:4" ht="26.25" customHeight="1">
      <c r="A15" s="68"/>
      <c r="B15" s="64"/>
      <c r="C15" s="69"/>
      <c r="D15" s="64"/>
    </row>
    <row r="16" spans="1:4" ht="26.25" customHeight="1">
      <c r="A16" s="68" t="s">
        <v>89</v>
      </c>
      <c r="B16" s="64">
        <v>740</v>
      </c>
      <c r="C16" s="68" t="s">
        <v>90</v>
      </c>
      <c r="D16" s="64">
        <v>740</v>
      </c>
    </row>
    <row r="17" spans="1:4" ht="26.25" customHeight="1">
      <c r="A17" s="63" t="s">
        <v>91</v>
      </c>
      <c r="B17" s="64"/>
      <c r="C17" s="63" t="s">
        <v>92</v>
      </c>
      <c r="D17" s="64"/>
    </row>
    <row r="18" spans="1:4" ht="26.25" customHeight="1">
      <c r="A18" s="63"/>
      <c r="B18" s="64"/>
      <c r="C18" s="63"/>
      <c r="D18" s="64"/>
    </row>
    <row r="19" spans="1:4" ht="26.25" customHeight="1">
      <c r="A19" s="68" t="s">
        <v>93</v>
      </c>
      <c r="B19" s="64">
        <v>740</v>
      </c>
      <c r="C19" s="68" t="s">
        <v>94</v>
      </c>
      <c r="D19" s="64">
        <v>740</v>
      </c>
    </row>
  </sheetData>
  <sheetProtection/>
  <mergeCells count="1">
    <mergeCell ref="A2:D2"/>
  </mergeCells>
  <printOptions horizontalCentered="1"/>
  <pageMargins left="0.45" right="0.15748031496062992" top="0.53" bottom="0.56" header="0.5118110236220472" footer="0.4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0">
      <selection activeCell="I18" sqref="I18"/>
    </sheetView>
  </sheetViews>
  <sheetFormatPr defaultColWidth="9.00390625" defaultRowHeight="14.25"/>
  <cols>
    <col min="1" max="1" width="25.125" style="0" customWidth="1"/>
    <col min="2" max="2" width="17.375" style="0" customWidth="1"/>
    <col min="3" max="3" width="16.125" style="0" customWidth="1"/>
    <col min="4" max="4" width="15.125" style="0" customWidth="1"/>
    <col min="5" max="5" width="14.875" style="0" customWidth="1"/>
    <col min="6" max="6" width="14.625" style="0" customWidth="1"/>
    <col min="7" max="7" width="14.25390625" style="0" customWidth="1"/>
    <col min="8" max="8" width="14.875" style="0" customWidth="1"/>
    <col min="9" max="9" width="13.00390625" style="0" customWidth="1"/>
  </cols>
  <sheetData>
    <row r="1" spans="1:9" ht="26.25" customHeight="1">
      <c r="A1" s="106" t="s">
        <v>106</v>
      </c>
      <c r="B1" s="83"/>
      <c r="C1" s="83"/>
      <c r="D1" s="83"/>
      <c r="E1" s="83"/>
      <c r="F1" s="83"/>
      <c r="G1" s="83"/>
      <c r="H1" s="83"/>
      <c r="I1" s="83"/>
    </row>
    <row r="2" spans="1:9" ht="55.5" customHeight="1">
      <c r="A2" s="128" t="s">
        <v>173</v>
      </c>
      <c r="B2" s="128"/>
      <c r="C2" s="128"/>
      <c r="D2" s="128"/>
      <c r="E2" s="128"/>
      <c r="F2" s="128"/>
      <c r="G2" s="128"/>
      <c r="H2" s="128"/>
      <c r="I2" s="128"/>
    </row>
    <row r="3" spans="1:9" ht="15.75" customHeight="1">
      <c r="A3" s="84"/>
      <c r="B3" s="84"/>
      <c r="C3" s="84"/>
      <c r="D3" s="84"/>
      <c r="E3" s="84"/>
      <c r="F3" s="84"/>
      <c r="G3" s="84"/>
      <c r="H3" s="84"/>
      <c r="I3" s="85"/>
    </row>
    <row r="4" spans="1:10" ht="15.75" customHeight="1">
      <c r="A4" s="89" t="s">
        <v>126</v>
      </c>
      <c r="B4" s="89"/>
      <c r="C4" s="89"/>
      <c r="D4" s="89"/>
      <c r="E4" s="89"/>
      <c r="F4" s="89"/>
      <c r="G4" s="89"/>
      <c r="H4" s="90"/>
      <c r="I4" s="111" t="s">
        <v>50</v>
      </c>
      <c r="J4" s="92"/>
    </row>
    <row r="5" spans="1:10" ht="52.5" customHeight="1">
      <c r="A5" s="93" t="s">
        <v>107</v>
      </c>
      <c r="B5" s="94" t="s">
        <v>108</v>
      </c>
      <c r="C5" s="95" t="s">
        <v>109</v>
      </c>
      <c r="D5" s="94" t="s">
        <v>129</v>
      </c>
      <c r="E5" s="94" t="s">
        <v>111</v>
      </c>
      <c r="F5" s="94" t="s">
        <v>114</v>
      </c>
      <c r="G5" s="94" t="s">
        <v>112</v>
      </c>
      <c r="H5" s="96" t="s">
        <v>110</v>
      </c>
      <c r="I5" s="97" t="s">
        <v>113</v>
      </c>
      <c r="J5" s="92"/>
    </row>
    <row r="6" spans="1:10" ht="27.75" customHeight="1">
      <c r="A6" s="98" t="s">
        <v>115</v>
      </c>
      <c r="B6" s="99">
        <f>Sheet2!B6/10000</f>
        <v>20811.10724</v>
      </c>
      <c r="C6" s="99">
        <f>Sheet2!C6/10000</f>
        <v>11236.25</v>
      </c>
      <c r="D6" s="99">
        <f>Sheet2!D6/10000</f>
        <v>1763.788</v>
      </c>
      <c r="E6" s="99">
        <f>Sheet2!E6/10000</f>
        <v>2057</v>
      </c>
      <c r="F6" s="99">
        <f>Sheet2!F6/10000</f>
        <v>5265.516</v>
      </c>
      <c r="G6" s="99">
        <f>Sheet2!G6/10000</f>
        <v>170.2003</v>
      </c>
      <c r="H6" s="99">
        <f>Sheet2!H6/10000</f>
        <v>252.37810299999998</v>
      </c>
      <c r="I6" s="99">
        <f>Sheet2!I6/10000</f>
        <v>65.974837</v>
      </c>
      <c r="J6" s="92"/>
    </row>
    <row r="7" spans="1:10" ht="27.75" customHeight="1">
      <c r="A7" s="102" t="s">
        <v>116</v>
      </c>
      <c r="B7" s="99">
        <f>Sheet2!B7/10000</f>
        <v>10144.150837000001</v>
      </c>
      <c r="C7" s="99">
        <f>Sheet2!C7/10000</f>
        <v>6861.25</v>
      </c>
      <c r="D7" s="99">
        <f>Sheet2!D7/10000</f>
        <v>468</v>
      </c>
      <c r="E7" s="99">
        <f>Sheet2!E7/10000</f>
        <v>1514</v>
      </c>
      <c r="F7" s="99">
        <f>Sheet2!F7/10000</f>
        <v>952.8262</v>
      </c>
      <c r="G7" s="99">
        <f>Sheet2!G7/10000</f>
        <v>101.2003</v>
      </c>
      <c r="H7" s="99">
        <f>Sheet2!H7/10000</f>
        <v>182.8995</v>
      </c>
      <c r="I7" s="99">
        <f>Sheet2!I7/10000</f>
        <v>63.974837</v>
      </c>
      <c r="J7" s="92"/>
    </row>
    <row r="8" spans="1:10" ht="27.75" customHeight="1">
      <c r="A8" s="102" t="s">
        <v>117</v>
      </c>
      <c r="B8" s="99">
        <f>Sheet2!B8/10000</f>
        <v>521.365866</v>
      </c>
      <c r="C8" s="99">
        <f>Sheet2!C8/10000</f>
        <v>330</v>
      </c>
      <c r="D8" s="99">
        <f>Sheet2!D8/10000</f>
        <v>39.72</v>
      </c>
      <c r="E8" s="99">
        <f>Sheet2!E8/10000</f>
        <v>43</v>
      </c>
      <c r="F8" s="99">
        <f>Sheet2!F8/10000</f>
        <v>49</v>
      </c>
      <c r="G8" s="99">
        <f>Sheet2!G8/10000</f>
        <v>10</v>
      </c>
      <c r="H8" s="99">
        <f>Sheet2!H8/10000</f>
        <v>47.645866</v>
      </c>
      <c r="I8" s="99">
        <f>Sheet2!I8/10000</f>
        <v>2</v>
      </c>
      <c r="J8" s="92"/>
    </row>
    <row r="9" spans="1:10" ht="27.75" customHeight="1">
      <c r="A9" s="103" t="s">
        <v>118</v>
      </c>
      <c r="B9" s="99">
        <f>Sheet2!B9/10000</f>
        <v>9678.7578</v>
      </c>
      <c r="C9" s="99">
        <f>Sheet2!C9/10000</f>
        <v>3600</v>
      </c>
      <c r="D9" s="99">
        <f>Sheet2!D9/10000</f>
        <v>1256.068</v>
      </c>
      <c r="E9" s="99">
        <f>Sheet2!E9/10000</f>
        <v>500</v>
      </c>
      <c r="F9" s="99">
        <f>Sheet2!F9/10000</f>
        <v>4263.6898</v>
      </c>
      <c r="G9" s="99">
        <f>Sheet2!G9/10000</f>
        <v>59</v>
      </c>
      <c r="H9" s="100">
        <v>0</v>
      </c>
      <c r="I9" s="101">
        <v>0</v>
      </c>
      <c r="J9" s="92"/>
    </row>
    <row r="10" spans="1:10" ht="27.75" customHeight="1">
      <c r="A10" s="103" t="s">
        <v>119</v>
      </c>
      <c r="B10" s="99">
        <f>Sheet2!B10/10000</f>
        <v>7</v>
      </c>
      <c r="C10" s="99">
        <f>Sheet2!C10/10000</f>
        <v>7</v>
      </c>
      <c r="D10" s="99">
        <v>0</v>
      </c>
      <c r="E10" s="99">
        <v>0</v>
      </c>
      <c r="F10" s="99">
        <v>0</v>
      </c>
      <c r="G10" s="99">
        <v>0</v>
      </c>
      <c r="H10" s="100">
        <v>0</v>
      </c>
      <c r="I10" s="104">
        <v>0</v>
      </c>
      <c r="J10" s="92"/>
    </row>
    <row r="11" spans="1:10" ht="27.75" customHeight="1">
      <c r="A11" s="103" t="s">
        <v>120</v>
      </c>
      <c r="B11" s="99">
        <f>Sheet2!B11/10000</f>
        <v>181.832737</v>
      </c>
      <c r="C11" s="99">
        <f>Sheet2!C11/10000</f>
        <v>160</v>
      </c>
      <c r="D11" s="99">
        <v>0</v>
      </c>
      <c r="E11" s="99">
        <v>0</v>
      </c>
      <c r="F11" s="99">
        <v>0</v>
      </c>
      <c r="G11" s="99">
        <v>0</v>
      </c>
      <c r="H11" s="99">
        <v>218327.37</v>
      </c>
      <c r="I11" s="105">
        <v>0</v>
      </c>
      <c r="J11" s="92"/>
    </row>
    <row r="12" spans="1:10" ht="27.75" customHeight="1">
      <c r="A12" s="102" t="s">
        <v>121</v>
      </c>
      <c r="B12" s="99">
        <f>Sheet2!B12/10000</f>
        <v>19631.902045</v>
      </c>
      <c r="C12" s="99">
        <f>Sheet2!C12/10000</f>
        <v>11896.916028</v>
      </c>
      <c r="D12" s="99">
        <f>Sheet2!D12/10000</f>
        <v>1064.368</v>
      </c>
      <c r="E12" s="99">
        <f>Sheet2!E12/10000</f>
        <v>1762.445026</v>
      </c>
      <c r="F12" s="99">
        <f>Sheet2!F12/10000</f>
        <v>4662.452799000001</v>
      </c>
      <c r="G12" s="99">
        <f>Sheet2!G12/10000</f>
        <v>91.014488</v>
      </c>
      <c r="H12" s="99">
        <f>Sheet2!H12/10000</f>
        <v>91.575304</v>
      </c>
      <c r="I12" s="99">
        <f>Sheet2!I12/10000</f>
        <v>63.1304</v>
      </c>
      <c r="J12" s="92"/>
    </row>
    <row r="13" spans="1:10" ht="27.75" customHeight="1">
      <c r="A13" s="102" t="s">
        <v>131</v>
      </c>
      <c r="B13" s="99">
        <f>Sheet2!B13/10000</f>
        <v>18572.541245</v>
      </c>
      <c r="C13" s="99">
        <f>Sheet2!C13/10000</f>
        <v>11390.451732</v>
      </c>
      <c r="D13" s="99">
        <f>Sheet2!D13/10000</f>
        <v>1064.368</v>
      </c>
      <c r="E13" s="99">
        <f>Sheet2!E13/10000</f>
        <v>1712.445026</v>
      </c>
      <c r="F13" s="99">
        <f>Sheet2!F13/10000</f>
        <v>4248.477599</v>
      </c>
      <c r="G13" s="99">
        <f>Sheet2!G13/10000</f>
        <v>87.414488</v>
      </c>
      <c r="H13" s="99">
        <f>Sheet2!H13/10000</f>
        <v>6.254</v>
      </c>
      <c r="I13" s="99">
        <f>Sheet2!I13/10000</f>
        <v>63.1304</v>
      </c>
      <c r="J13" s="92"/>
    </row>
    <row r="14" spans="1:10" ht="27.75" customHeight="1">
      <c r="A14" s="102" t="s">
        <v>122</v>
      </c>
      <c r="B14" s="99">
        <f>Sheet2!B14/10000</f>
        <v>20</v>
      </c>
      <c r="C14" s="99">
        <f>Sheet2!C14/10000</f>
        <v>0</v>
      </c>
      <c r="D14" s="99">
        <f>Sheet2!D14/10000</f>
        <v>0</v>
      </c>
      <c r="E14" s="99">
        <f>Sheet2!E14/10000</f>
        <v>20</v>
      </c>
      <c r="F14" s="99">
        <v>0</v>
      </c>
      <c r="G14" s="99">
        <v>0</v>
      </c>
      <c r="H14" s="100">
        <v>0</v>
      </c>
      <c r="I14" s="104">
        <v>0</v>
      </c>
      <c r="J14" s="92"/>
    </row>
    <row r="15" spans="1:10" ht="27.75" customHeight="1">
      <c r="A15" s="103" t="s">
        <v>123</v>
      </c>
      <c r="B15" s="99">
        <f>Sheet2!B15/10000</f>
        <v>70</v>
      </c>
      <c r="C15" s="99">
        <f>Sheet2!C15/10000</f>
        <v>70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105">
        <v>0</v>
      </c>
      <c r="J15" s="92"/>
    </row>
    <row r="16" spans="1:10" ht="27.75" customHeight="1">
      <c r="A16" s="98" t="s">
        <v>124</v>
      </c>
      <c r="B16" s="99">
        <f>Sheet2!B16/10000</f>
        <v>1179.2051949999998</v>
      </c>
      <c r="C16" s="99">
        <f>Sheet2!C16/10000</f>
        <v>-660.666028</v>
      </c>
      <c r="D16" s="99">
        <f>Sheet2!D16/10000</f>
        <v>699.42</v>
      </c>
      <c r="E16" s="99">
        <f>Sheet2!E16/10000</f>
        <v>294.554974</v>
      </c>
      <c r="F16" s="99">
        <f>Sheet2!F16/10000</f>
        <v>603.0632009999999</v>
      </c>
      <c r="G16" s="99">
        <f>Sheet2!G16/10000</f>
        <v>79.185812</v>
      </c>
      <c r="H16" s="99">
        <f>Sheet2!H16/10000</f>
        <v>160.802799</v>
      </c>
      <c r="I16" s="99">
        <f>Sheet2!I16/10000</f>
        <v>2.844437</v>
      </c>
      <c r="J16" s="92"/>
    </row>
    <row r="17" spans="1:10" ht="27.75" customHeight="1">
      <c r="A17" s="102" t="s">
        <v>125</v>
      </c>
      <c r="B17" s="99">
        <f>Sheet2!B17/10000</f>
        <v>17495.448928999995</v>
      </c>
      <c r="C17" s="99">
        <f>Sheet2!C17/10000</f>
        <v>6555.398214</v>
      </c>
      <c r="D17" s="99">
        <f>Sheet2!D17/10000</f>
        <v>3585.1533799999997</v>
      </c>
      <c r="E17" s="99">
        <f>Sheet2!E17/10000</f>
        <v>2212.535727</v>
      </c>
      <c r="F17" s="99">
        <f>Sheet2!F17/10000</f>
        <v>3058.260189</v>
      </c>
      <c r="G17" s="99">
        <f>Sheet2!G17/10000</f>
        <v>535.34136</v>
      </c>
      <c r="H17" s="99">
        <f>Sheet2!H17/10000</f>
        <v>1500.368167</v>
      </c>
      <c r="I17" s="99">
        <f>Sheet2!I17/10000</f>
        <v>48.391892</v>
      </c>
      <c r="J17" s="92"/>
    </row>
    <row r="18" spans="1:9" ht="27.75" customHeight="1">
      <c r="A18" s="86"/>
      <c r="B18" s="87"/>
      <c r="C18" s="87"/>
      <c r="D18" s="87"/>
      <c r="E18" s="87"/>
      <c r="F18" s="87"/>
      <c r="G18" s="87"/>
      <c r="H18" s="87"/>
      <c r="I18" s="88"/>
    </row>
  </sheetData>
  <sheetProtection/>
  <mergeCells count="1">
    <mergeCell ref="A2:I2"/>
  </mergeCells>
  <printOptions/>
  <pageMargins left="0.41" right="0.23" top="0.48" bottom="0.4" header="0.19" footer="0.1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G9" sqref="G9"/>
    </sheetView>
  </sheetViews>
  <sheetFormatPr defaultColWidth="9.00390625" defaultRowHeight="14.25"/>
  <cols>
    <col min="1" max="1" width="25.125" style="0" customWidth="1"/>
    <col min="2" max="2" width="17.375" style="0" customWidth="1"/>
    <col min="3" max="3" width="16.125" style="0" customWidth="1"/>
    <col min="4" max="4" width="15.125" style="0" customWidth="1"/>
    <col min="5" max="5" width="14.875" style="0" customWidth="1"/>
    <col min="6" max="6" width="14.625" style="0" customWidth="1"/>
    <col min="7" max="7" width="14.25390625" style="0" customWidth="1"/>
    <col min="8" max="8" width="14.875" style="0" customWidth="1"/>
    <col min="9" max="9" width="13.00390625" style="0" customWidth="1"/>
  </cols>
  <sheetData>
    <row r="1" spans="1:9" ht="26.25" customHeight="1">
      <c r="A1" s="106" t="s">
        <v>106</v>
      </c>
      <c r="B1" s="83"/>
      <c r="C1" s="83"/>
      <c r="D1" s="83"/>
      <c r="E1" s="83"/>
      <c r="F1" s="83"/>
      <c r="G1" s="83"/>
      <c r="H1" s="83"/>
      <c r="I1" s="83"/>
    </row>
    <row r="2" spans="1:9" ht="55.5" customHeight="1">
      <c r="A2" s="128" t="s">
        <v>173</v>
      </c>
      <c r="B2" s="128"/>
      <c r="C2" s="128"/>
      <c r="D2" s="128"/>
      <c r="E2" s="128"/>
      <c r="F2" s="128"/>
      <c r="G2" s="128"/>
      <c r="H2" s="128"/>
      <c r="I2" s="128"/>
    </row>
    <row r="3" spans="1:9" ht="15.75" customHeight="1">
      <c r="A3" s="84"/>
      <c r="B3" s="84"/>
      <c r="C3" s="84"/>
      <c r="D3" s="84"/>
      <c r="E3" s="84"/>
      <c r="F3" s="84"/>
      <c r="G3" s="84"/>
      <c r="H3" s="84"/>
      <c r="I3" s="85"/>
    </row>
    <row r="4" spans="1:10" ht="15.75" customHeight="1">
      <c r="A4" s="89" t="s">
        <v>126</v>
      </c>
      <c r="B4" s="89"/>
      <c r="C4" s="89"/>
      <c r="D4" s="89"/>
      <c r="E4" s="89"/>
      <c r="F4" s="89"/>
      <c r="G4" s="89"/>
      <c r="H4" s="90" t="s">
        <v>127</v>
      </c>
      <c r="I4" s="91" t="s">
        <v>128</v>
      </c>
      <c r="J4" s="92"/>
    </row>
    <row r="5" spans="1:10" ht="52.5" customHeight="1">
      <c r="A5" s="93" t="s">
        <v>107</v>
      </c>
      <c r="B5" s="94" t="s">
        <v>108</v>
      </c>
      <c r="C5" s="95" t="s">
        <v>109</v>
      </c>
      <c r="D5" s="94" t="s">
        <v>129</v>
      </c>
      <c r="E5" s="94" t="s">
        <v>111</v>
      </c>
      <c r="F5" s="94" t="s">
        <v>114</v>
      </c>
      <c r="G5" s="94" t="s">
        <v>112</v>
      </c>
      <c r="H5" s="96" t="s">
        <v>110</v>
      </c>
      <c r="I5" s="97" t="s">
        <v>113</v>
      </c>
      <c r="J5" s="92"/>
    </row>
    <row r="6" spans="1:10" ht="27.75" customHeight="1">
      <c r="A6" s="98" t="s">
        <v>115</v>
      </c>
      <c r="B6" s="99">
        <v>208111072.4</v>
      </c>
      <c r="C6" s="99">
        <v>112362500</v>
      </c>
      <c r="D6" s="99">
        <v>17637880</v>
      </c>
      <c r="E6" s="99">
        <v>20570000</v>
      </c>
      <c r="F6" s="99">
        <v>52655160</v>
      </c>
      <c r="G6" s="99">
        <v>1702003</v>
      </c>
      <c r="H6" s="100">
        <v>2523781.03</v>
      </c>
      <c r="I6" s="101">
        <v>659748.37</v>
      </c>
      <c r="J6" s="92"/>
    </row>
    <row r="7" spans="1:10" ht="27.75" customHeight="1">
      <c r="A7" s="102" t="s">
        <v>116</v>
      </c>
      <c r="B7" s="99">
        <v>101441508.37</v>
      </c>
      <c r="C7" s="99">
        <v>68612500</v>
      </c>
      <c r="D7" s="99">
        <v>4680000</v>
      </c>
      <c r="E7" s="99">
        <v>15140000</v>
      </c>
      <c r="F7" s="99">
        <v>9528262</v>
      </c>
      <c r="G7" s="99">
        <v>1012003</v>
      </c>
      <c r="H7" s="100">
        <v>1828995</v>
      </c>
      <c r="I7" s="101">
        <v>639748.37</v>
      </c>
      <c r="J7" s="92"/>
    </row>
    <row r="8" spans="1:10" ht="27.75" customHeight="1">
      <c r="A8" s="102" t="s">
        <v>117</v>
      </c>
      <c r="B8" s="99">
        <v>5213658.66</v>
      </c>
      <c r="C8" s="99">
        <v>3300000</v>
      </c>
      <c r="D8" s="99">
        <v>397200</v>
      </c>
      <c r="E8" s="99">
        <v>430000</v>
      </c>
      <c r="F8" s="99">
        <v>490000</v>
      </c>
      <c r="G8" s="99">
        <v>100000</v>
      </c>
      <c r="H8" s="100">
        <v>476458.66</v>
      </c>
      <c r="I8" s="101">
        <v>20000</v>
      </c>
      <c r="J8" s="92"/>
    </row>
    <row r="9" spans="1:10" ht="27.75" customHeight="1">
      <c r="A9" s="103" t="s">
        <v>118</v>
      </c>
      <c r="B9" s="99">
        <v>96787578</v>
      </c>
      <c r="C9" s="99">
        <v>36000000</v>
      </c>
      <c r="D9" s="99">
        <v>12560680</v>
      </c>
      <c r="E9" s="99">
        <v>5000000</v>
      </c>
      <c r="F9" s="99">
        <v>42636898</v>
      </c>
      <c r="G9" s="99">
        <v>590000</v>
      </c>
      <c r="H9" s="100">
        <v>0</v>
      </c>
      <c r="I9" s="101">
        <v>0</v>
      </c>
      <c r="J9" s="92"/>
    </row>
    <row r="10" spans="1:10" ht="27.75" customHeight="1">
      <c r="A10" s="103" t="s">
        <v>119</v>
      </c>
      <c r="B10" s="99">
        <v>70000</v>
      </c>
      <c r="C10" s="99">
        <v>70000</v>
      </c>
      <c r="D10" s="99">
        <v>0</v>
      </c>
      <c r="E10" s="99">
        <v>0</v>
      </c>
      <c r="F10" s="99">
        <v>0</v>
      </c>
      <c r="G10" s="99">
        <v>0</v>
      </c>
      <c r="H10" s="100">
        <v>0</v>
      </c>
      <c r="I10" s="104">
        <v>0</v>
      </c>
      <c r="J10" s="92"/>
    </row>
    <row r="11" spans="1:10" ht="27.75" customHeight="1">
      <c r="A11" s="103" t="s">
        <v>120</v>
      </c>
      <c r="B11" s="99">
        <v>1818327.37</v>
      </c>
      <c r="C11" s="99">
        <v>1600000</v>
      </c>
      <c r="D11" s="99">
        <v>0</v>
      </c>
      <c r="E11" s="99">
        <v>0</v>
      </c>
      <c r="F11" s="99">
        <v>0</v>
      </c>
      <c r="G11" s="99">
        <v>0</v>
      </c>
      <c r="H11" s="99">
        <v>218327.37</v>
      </c>
      <c r="I11" s="105">
        <v>0</v>
      </c>
      <c r="J11" s="92"/>
    </row>
    <row r="12" spans="1:10" ht="27.75" customHeight="1">
      <c r="A12" s="102" t="s">
        <v>121</v>
      </c>
      <c r="B12" s="99">
        <v>196319020.45</v>
      </c>
      <c r="C12" s="99">
        <v>118969160.28</v>
      </c>
      <c r="D12" s="99">
        <v>10643680</v>
      </c>
      <c r="E12" s="99">
        <v>17624450.26</v>
      </c>
      <c r="F12" s="99">
        <v>46624527.99</v>
      </c>
      <c r="G12" s="99">
        <v>910144.88</v>
      </c>
      <c r="H12" s="100">
        <v>915753.04</v>
      </c>
      <c r="I12" s="101">
        <v>631304</v>
      </c>
      <c r="J12" s="92"/>
    </row>
    <row r="13" spans="1:10" ht="27.75" customHeight="1">
      <c r="A13" s="102" t="s">
        <v>131</v>
      </c>
      <c r="B13" s="99">
        <v>185725412.45</v>
      </c>
      <c r="C13" s="99">
        <v>113904517.32</v>
      </c>
      <c r="D13" s="99">
        <v>10643680</v>
      </c>
      <c r="E13" s="99">
        <v>17124450.26</v>
      </c>
      <c r="F13" s="99">
        <v>42484775.99</v>
      </c>
      <c r="G13" s="99">
        <v>874144.88</v>
      </c>
      <c r="H13" s="100">
        <v>62540</v>
      </c>
      <c r="I13" s="101">
        <v>631304</v>
      </c>
      <c r="J13" s="92"/>
    </row>
    <row r="14" spans="1:10" ht="27.75" customHeight="1">
      <c r="A14" s="102" t="s">
        <v>122</v>
      </c>
      <c r="B14" s="99">
        <v>200000</v>
      </c>
      <c r="C14" s="99">
        <v>0</v>
      </c>
      <c r="D14" s="99">
        <v>0</v>
      </c>
      <c r="E14" s="99">
        <v>200000</v>
      </c>
      <c r="F14" s="99">
        <v>0</v>
      </c>
      <c r="G14" s="99">
        <v>0</v>
      </c>
      <c r="H14" s="100">
        <v>0</v>
      </c>
      <c r="I14" s="104">
        <v>0</v>
      </c>
      <c r="J14" s="92"/>
    </row>
    <row r="15" spans="1:10" ht="27.75" customHeight="1">
      <c r="A15" s="103" t="s">
        <v>123</v>
      </c>
      <c r="B15" s="99">
        <v>700000</v>
      </c>
      <c r="C15" s="99">
        <v>700000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105">
        <v>0</v>
      </c>
      <c r="J15" s="92"/>
    </row>
    <row r="16" spans="1:10" ht="27.75" customHeight="1">
      <c r="A16" s="98" t="s">
        <v>124</v>
      </c>
      <c r="B16" s="99">
        <v>11792051.949999997</v>
      </c>
      <c r="C16" s="99">
        <v>-6606660.28</v>
      </c>
      <c r="D16" s="99">
        <v>6994200</v>
      </c>
      <c r="E16" s="99">
        <v>2945549.74</v>
      </c>
      <c r="F16" s="99">
        <v>6030632.01</v>
      </c>
      <c r="G16" s="99">
        <v>791858.12</v>
      </c>
      <c r="H16" s="100">
        <v>1608027.99</v>
      </c>
      <c r="I16" s="101">
        <v>28444.37</v>
      </c>
      <c r="J16" s="92"/>
    </row>
    <row r="17" spans="1:10" ht="27.75" customHeight="1">
      <c r="A17" s="102" t="s">
        <v>125</v>
      </c>
      <c r="B17" s="99">
        <v>174954489.28999996</v>
      </c>
      <c r="C17" s="99">
        <v>65553982.14</v>
      </c>
      <c r="D17" s="99">
        <v>35851533.8</v>
      </c>
      <c r="E17" s="99">
        <v>22125357.27</v>
      </c>
      <c r="F17" s="99">
        <v>30582601.89</v>
      </c>
      <c r="G17" s="99">
        <v>5353413.6</v>
      </c>
      <c r="H17" s="100">
        <v>15003681.67</v>
      </c>
      <c r="I17" s="101">
        <v>483918.92</v>
      </c>
      <c r="J17" s="92"/>
    </row>
    <row r="18" spans="1:9" ht="27.75" customHeight="1">
      <c r="A18" s="86"/>
      <c r="B18" s="87"/>
      <c r="C18" s="87"/>
      <c r="D18" s="87"/>
      <c r="E18" s="87"/>
      <c r="F18" s="87"/>
      <c r="G18" s="87"/>
      <c r="H18" s="87"/>
      <c r="I18" s="88" t="s">
        <v>130</v>
      </c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4" sqref="H24"/>
    </sheetView>
  </sheetViews>
  <sheetFormatPr defaultColWidth="9.00390625" defaultRowHeight="14.25"/>
  <sheetData>
    <row r="1" spans="1:5" ht="14.25">
      <c r="A1" s="107" t="s">
        <v>142</v>
      </c>
      <c r="C1" s="108">
        <v>2910</v>
      </c>
      <c r="D1">
        <v>4096</v>
      </c>
      <c r="E1" s="110">
        <f>D1-C1</f>
        <v>1186</v>
      </c>
    </row>
    <row r="2" spans="1:5" ht="14.25">
      <c r="A2" s="107" t="s">
        <v>143</v>
      </c>
      <c r="C2" s="108">
        <v>17047</v>
      </c>
      <c r="D2">
        <v>17761</v>
      </c>
      <c r="E2" s="110">
        <f aca="true" t="shared" si="0" ref="E2:E14">D2-C2</f>
        <v>714</v>
      </c>
    </row>
    <row r="3" spans="1:5" ht="14.25">
      <c r="A3" s="107" t="s">
        <v>144</v>
      </c>
      <c r="C3" s="108">
        <v>1009</v>
      </c>
      <c r="D3">
        <v>2590</v>
      </c>
      <c r="E3" s="110">
        <f t="shared" si="0"/>
        <v>1581</v>
      </c>
    </row>
    <row r="4" spans="1:5" ht="14.25">
      <c r="A4" s="107" t="s">
        <v>145</v>
      </c>
      <c r="C4" s="108">
        <v>0</v>
      </c>
      <c r="E4" s="110">
        <f t="shared" si="0"/>
        <v>0</v>
      </c>
    </row>
    <row r="5" spans="1:5" ht="14.25">
      <c r="A5" s="107" t="s">
        <v>146</v>
      </c>
      <c r="C5" s="108">
        <v>294</v>
      </c>
      <c r="D5">
        <v>521</v>
      </c>
      <c r="E5" s="110">
        <f t="shared" si="0"/>
        <v>227</v>
      </c>
    </row>
    <row r="6" spans="1:5" ht="14.25">
      <c r="A6" s="107" t="s">
        <v>147</v>
      </c>
      <c r="C6" s="108">
        <v>2152</v>
      </c>
      <c r="D6">
        <v>2342</v>
      </c>
      <c r="E6" s="110">
        <f t="shared" si="0"/>
        <v>190</v>
      </c>
    </row>
    <row r="7" spans="1:5" ht="14.25">
      <c r="A7" s="107" t="s">
        <v>148</v>
      </c>
      <c r="C7" s="108">
        <v>1057</v>
      </c>
      <c r="D7">
        <v>1258</v>
      </c>
      <c r="E7" s="110">
        <f t="shared" si="0"/>
        <v>201</v>
      </c>
    </row>
    <row r="8" spans="1:5" ht="14.25">
      <c r="A8" s="107" t="s">
        <v>149</v>
      </c>
      <c r="C8" s="108">
        <v>472</v>
      </c>
      <c r="D8">
        <v>536</v>
      </c>
      <c r="E8" s="110">
        <f t="shared" si="0"/>
        <v>64</v>
      </c>
    </row>
    <row r="9" spans="1:5" ht="14.25">
      <c r="A9" s="107" t="s">
        <v>150</v>
      </c>
      <c r="C9" s="108">
        <v>246</v>
      </c>
      <c r="D9">
        <v>252</v>
      </c>
      <c r="E9" s="110">
        <f t="shared" si="0"/>
        <v>6</v>
      </c>
    </row>
    <row r="10" spans="1:5" ht="14.25">
      <c r="A10" s="107" t="s">
        <v>151</v>
      </c>
      <c r="C10" s="109">
        <v>455</v>
      </c>
      <c r="D10">
        <v>576</v>
      </c>
      <c r="E10" s="110">
        <f t="shared" si="0"/>
        <v>121</v>
      </c>
    </row>
    <row r="11" spans="1:5" ht="14.25">
      <c r="A11" s="107" t="s">
        <v>152</v>
      </c>
      <c r="C11" s="108">
        <v>1031</v>
      </c>
      <c r="D11">
        <v>1237</v>
      </c>
      <c r="E11" s="110">
        <f t="shared" si="0"/>
        <v>206</v>
      </c>
    </row>
    <row r="12" spans="1:5" ht="14.25">
      <c r="A12" s="107" t="s">
        <v>153</v>
      </c>
      <c r="C12" s="108">
        <v>682</v>
      </c>
      <c r="D12">
        <v>763</v>
      </c>
      <c r="E12" s="110">
        <f t="shared" si="0"/>
        <v>81</v>
      </c>
    </row>
    <row r="13" spans="1:5" ht="14.25">
      <c r="A13" s="107" t="s">
        <v>154</v>
      </c>
      <c r="C13" s="108">
        <v>1288</v>
      </c>
      <c r="D13">
        <v>2822</v>
      </c>
      <c r="E13" s="110">
        <f t="shared" si="0"/>
        <v>1534</v>
      </c>
    </row>
    <row r="14" spans="1:5" ht="14.25">
      <c r="A14" s="107" t="s">
        <v>155</v>
      </c>
      <c r="C14" s="108">
        <v>2668</v>
      </c>
      <c r="D14">
        <v>2789</v>
      </c>
      <c r="E14" s="110">
        <f t="shared" si="0"/>
        <v>121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2015-02-09T15:51:04Z</cp:lastPrinted>
  <dcterms:created xsi:type="dcterms:W3CDTF">2012-11-29T11:15:04Z</dcterms:created>
  <dcterms:modified xsi:type="dcterms:W3CDTF">2016-01-21T05:30:54Z</dcterms:modified>
  <cp:category/>
  <cp:version/>
  <cp:contentType/>
  <cp:contentStatus/>
</cp:coreProperties>
</file>